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filterPrivacy="1" codeName="ThisWorkbook"/>
  <bookViews>
    <workbookView xWindow="0" yWindow="0" windowWidth="20490" windowHeight="7680" activeTab="3" xr2:uid="{00000000-000D-0000-FFFF-FFFF00000000}"/>
  </bookViews>
  <sheets>
    <sheet name="Guide" sheetId="4" r:id="rId1"/>
    <sheet name="Annual Cash Flow" sheetId="1" r:id="rId2"/>
    <sheet name="Monthly Cash Flow" sheetId="2" r:id="rId3"/>
    <sheet name="Daily Cash Flow" sheetId="3" r:id="rId4"/>
  </sheets>
  <definedNames>
    <definedName name="AnnualCashFlowToDate">tblIncome[[#Totals],[Annual  ]]-tblExpenses[[#Totals],[Annual  ]]-tblDiscretionary[[#Totals],[Annual  ]]-tblSavings[[#Totals],[Annual  ]]</definedName>
    <definedName name="DailyCashFlow">SUM(tblDailyTotals[Daily])</definedName>
    <definedName name="MonthlyCashFlowToDate">tblMontly[[#Totals],[Total]]</definedName>
    <definedName name="_xlnm.Print_Area" localSheetId="2">'Monthly Cash Flow'!$B$4:$P$49</definedName>
  </definedNames>
  <calcPr calcId="171027"/>
</workbook>
</file>

<file path=xl/calcChain.xml><?xml version="1.0" encoding="utf-8"?>
<calcChain xmlns="http://schemas.openxmlformats.org/spreadsheetml/2006/main">
  <c r="C6" i="1" l="1"/>
  <c r="G6" i="1"/>
  <c r="C26" i="1"/>
  <c r="G26" i="1"/>
  <c r="K26" i="1"/>
  <c r="D6" i="3" l="1"/>
  <c r="D7" i="3"/>
  <c r="D8" i="3"/>
  <c r="D9" i="3"/>
  <c r="F13" i="3"/>
  <c r="E13" i="3" s="1"/>
  <c r="F14" i="3"/>
  <c r="E14" i="3" s="1"/>
  <c r="F15" i="3"/>
  <c r="E15" i="3" s="1"/>
  <c r="F16" i="3"/>
  <c r="E16" i="3" s="1"/>
  <c r="F17" i="3"/>
  <c r="E17" i="3" s="1"/>
  <c r="F18" i="3"/>
  <c r="E18" i="3" s="1"/>
  <c r="F19" i="3"/>
  <c r="F20" i="3"/>
  <c r="E20" i="3" s="1"/>
  <c r="F21" i="3"/>
  <c r="E21" i="3" s="1"/>
  <c r="F22" i="3"/>
  <c r="E22" i="3" s="1"/>
  <c r="F23" i="3"/>
  <c r="E23" i="3" s="1"/>
  <c r="F24" i="3"/>
  <c r="E24" i="3" s="1"/>
  <c r="F25" i="3"/>
  <c r="E25" i="3" s="1"/>
  <c r="F26" i="3"/>
  <c r="E26" i="3" s="1"/>
  <c r="F27" i="3"/>
  <c r="E27" i="3" s="1"/>
  <c r="F28" i="3"/>
  <c r="E28" i="3" s="1"/>
  <c r="F29" i="3"/>
  <c r="E29" i="3" s="1"/>
  <c r="F30" i="3"/>
  <c r="E30" i="3" s="1"/>
  <c r="F31" i="3"/>
  <c r="E31" i="3" s="1"/>
  <c r="F32" i="3"/>
  <c r="E32" i="3" s="1"/>
  <c r="F33" i="3"/>
  <c r="E33" i="3" s="1"/>
  <c r="F34" i="3"/>
  <c r="E34" i="3" s="1"/>
  <c r="F35" i="3"/>
  <c r="E35" i="3" s="1"/>
  <c r="F36" i="3"/>
  <c r="E36" i="3" s="1"/>
  <c r="F37" i="3"/>
  <c r="E37" i="3" s="1"/>
  <c r="F38" i="3"/>
  <c r="E38" i="3" s="1"/>
  <c r="F39" i="3"/>
  <c r="E39" i="3" s="1"/>
  <c r="F40" i="3"/>
  <c r="E40" i="3" s="1"/>
  <c r="F41" i="3"/>
  <c r="E41" i="3" s="1"/>
  <c r="F42" i="3"/>
  <c r="E42" i="3" s="1"/>
  <c r="F43" i="3"/>
  <c r="E43" i="3" s="1"/>
  <c r="F44" i="3"/>
  <c r="E44" i="3" s="1"/>
  <c r="F45" i="3"/>
  <c r="E45" i="3" s="1"/>
  <c r="F46" i="3"/>
  <c r="E46" i="3" s="1"/>
  <c r="F47" i="3"/>
  <c r="E47" i="3" s="1"/>
  <c r="F48" i="3"/>
  <c r="E48" i="3" s="1"/>
  <c r="F49" i="3"/>
  <c r="E49" i="3" s="1"/>
  <c r="F50" i="3"/>
  <c r="E50" i="3" s="1"/>
  <c r="F51" i="3"/>
  <c r="E51" i="3" s="1"/>
  <c r="F52" i="3"/>
  <c r="E52" i="3" s="1"/>
  <c r="F53" i="3"/>
  <c r="E53" i="3" s="1"/>
  <c r="F54" i="3"/>
  <c r="E54" i="3" s="1"/>
  <c r="F55" i="3"/>
  <c r="E55" i="3" s="1"/>
  <c r="D56" i="3"/>
  <c r="O49" i="2"/>
  <c r="N49" i="2"/>
  <c r="M49" i="2"/>
  <c r="L49" i="2"/>
  <c r="K49" i="2"/>
  <c r="J49" i="2"/>
  <c r="I49" i="2"/>
  <c r="H49" i="2"/>
  <c r="G49" i="2"/>
  <c r="F49" i="2"/>
  <c r="E49" i="2"/>
  <c r="D49"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34" i="1"/>
  <c r="D35" i="1"/>
  <c r="D34" i="1"/>
  <c r="P33" i="1"/>
  <c r="O35" i="1"/>
  <c r="O6" i="1" s="1"/>
  <c r="P30" i="1"/>
  <c r="P31" i="1"/>
  <c r="P32" i="1"/>
  <c r="L40" i="1"/>
  <c r="L39" i="1"/>
  <c r="K41" i="1"/>
  <c r="K6" i="1" s="1"/>
  <c r="L30" i="1"/>
  <c r="L31" i="1"/>
  <c r="L32" i="1"/>
  <c r="L33" i="1"/>
  <c r="L34" i="1"/>
  <c r="L35" i="1"/>
  <c r="L36" i="1"/>
  <c r="L37" i="1"/>
  <c r="L38" i="1"/>
  <c r="G48" i="1"/>
  <c r="C36" i="1"/>
  <c r="H47" i="1"/>
  <c r="H46" i="1"/>
  <c r="H30" i="1"/>
  <c r="H31" i="1"/>
  <c r="H32" i="1"/>
  <c r="H33" i="1"/>
  <c r="H34" i="1"/>
  <c r="H35" i="1"/>
  <c r="H36" i="1"/>
  <c r="H37" i="1"/>
  <c r="H38" i="1"/>
  <c r="H39" i="1"/>
  <c r="H40" i="1"/>
  <c r="H41" i="1"/>
  <c r="H42" i="1"/>
  <c r="H43" i="1"/>
  <c r="H44" i="1"/>
  <c r="H45" i="1"/>
  <c r="D30" i="1"/>
  <c r="D31" i="1"/>
  <c r="D32" i="1"/>
  <c r="D33" i="1"/>
  <c r="B2" i="3" l="1"/>
  <c r="B2" i="1"/>
  <c r="E6" i="3"/>
  <c r="E8" i="3"/>
  <c r="E9" i="3"/>
  <c r="F7" i="3"/>
  <c r="F6" i="3"/>
  <c r="F9" i="3"/>
  <c r="F8" i="3"/>
  <c r="E19" i="3"/>
  <c r="E7" i="3" s="1"/>
  <c r="P49" i="2"/>
  <c r="B2" i="2" s="1"/>
  <c r="F56" i="3"/>
  <c r="P35" i="1"/>
  <c r="O26" i="1" s="1"/>
  <c r="H48" i="1"/>
  <c r="L41" i="1"/>
  <c r="D36" i="1"/>
  <c r="E56" i="3" l="1"/>
</calcChain>
</file>

<file path=xl/sharedStrings.xml><?xml version="1.0" encoding="utf-8"?>
<sst xmlns="http://schemas.openxmlformats.org/spreadsheetml/2006/main" count="286" uniqueCount="84">
  <si>
    <t>Income</t>
  </si>
  <si>
    <t>Salary</t>
  </si>
  <si>
    <t>Commissions/bonus</t>
  </si>
  <si>
    <t>Other 2</t>
  </si>
  <si>
    <t>Other 1</t>
  </si>
  <si>
    <t>Annual</t>
  </si>
  <si>
    <t>Monthly</t>
  </si>
  <si>
    <t>Expenses</t>
  </si>
  <si>
    <t>Vehicle Tax/Fees</t>
  </si>
  <si>
    <t>Mortgage/Rent</t>
  </si>
  <si>
    <t>Vehicle Payments</t>
  </si>
  <si>
    <t>Insurance</t>
  </si>
  <si>
    <t>Electricity</t>
  </si>
  <si>
    <t>Gas</t>
  </si>
  <si>
    <t>Water</t>
  </si>
  <si>
    <t>Sewer</t>
  </si>
  <si>
    <t>Garbage</t>
  </si>
  <si>
    <t>Phone</t>
  </si>
  <si>
    <t>Internet</t>
  </si>
  <si>
    <t>Life/Disability Premiums</t>
  </si>
  <si>
    <t>Food</t>
  </si>
  <si>
    <t>Clothing</t>
  </si>
  <si>
    <t>Medical/Dental/Rx</t>
  </si>
  <si>
    <t>Other 3</t>
  </si>
  <si>
    <t>Total</t>
  </si>
  <si>
    <t>Discretionary Expenses</t>
  </si>
  <si>
    <t>Dining</t>
  </si>
  <si>
    <t>Gifts</t>
  </si>
  <si>
    <t>Travel</t>
  </si>
  <si>
    <t>Entertainment</t>
  </si>
  <si>
    <t>Personal Care</t>
  </si>
  <si>
    <t>Shopping</t>
  </si>
  <si>
    <t>Charity</t>
  </si>
  <si>
    <t>Club/Memberships</t>
  </si>
  <si>
    <t>Home Improvements</t>
  </si>
  <si>
    <t>Other 4</t>
  </si>
  <si>
    <t>Savings</t>
  </si>
  <si>
    <t>Cash Reserves</t>
  </si>
  <si>
    <t>Savings/Investment Account</t>
  </si>
  <si>
    <t>Daily</t>
  </si>
  <si>
    <t>Bus</t>
  </si>
  <si>
    <t>Type</t>
  </si>
  <si>
    <t>Description</t>
  </si>
  <si>
    <t>May</t>
  </si>
  <si>
    <t>Discretionary</t>
  </si>
  <si>
    <t>TOTALS</t>
  </si>
  <si>
    <t xml:space="preserve"> </t>
  </si>
  <si>
    <t>PERSONAL CASH FLOW</t>
  </si>
  <si>
    <t>Annual Cash Flow</t>
  </si>
  <si>
    <t>Monthly Cash Flow</t>
  </si>
  <si>
    <t>Daily Cash Flow</t>
  </si>
  <si>
    <t>INCOME SUMMARY</t>
  </si>
  <si>
    <t>EXPENSES SUMMARY</t>
  </si>
  <si>
    <t>DISCRETIONARY SUMMARY</t>
  </si>
  <si>
    <t>SAVINGS SUMMARY</t>
  </si>
  <si>
    <t>This is an annual estimation.  Use this worksheet if you wish to view annual amounts with estimated monthly values
If you wish to add daily items to the Tables, estimate their annual amount/value and place value in the Annual column.</t>
  </si>
  <si>
    <t>Total Annual:</t>
  </si>
  <si>
    <t>Savings/Investment</t>
  </si>
  <si>
    <t>Total Monthly:</t>
  </si>
  <si>
    <t>NOTE: If you wish to add daily items to the Table, estimate their monthly amount/value and place value in the appropriate month column.</t>
  </si>
  <si>
    <t>Jan</t>
  </si>
  <si>
    <t>Feb</t>
  </si>
  <si>
    <t>Mar</t>
  </si>
  <si>
    <t>Apr</t>
  </si>
  <si>
    <t>Jun</t>
  </si>
  <si>
    <t>Jul</t>
  </si>
  <si>
    <t>Aug</t>
  </si>
  <si>
    <t>Sep</t>
  </si>
  <si>
    <t>Oct</t>
  </si>
  <si>
    <t>Nov</t>
  </si>
  <si>
    <t>Dec</t>
  </si>
  <si>
    <t>DAILY SUMMARY</t>
  </si>
  <si>
    <t>Enter an estimated amount of cash flow you experience daily and review the estimated monthly and annual totals.  Use this to get a sense of what your daily spending habits will look like over the course of a month or year.</t>
  </si>
  <si>
    <t>Enter an annual cash flow amount over various areas. See the monthly break down and how everything compares, and most importantly what your bottom line is in both annual and monthly figures.</t>
  </si>
  <si>
    <t>Enter the monthly cash flow you experience monthly or estimate the remaining months to see the projected cash flow for the year for each month.</t>
  </si>
  <si>
    <r>
      <t xml:space="preserve">This workbook has </t>
    </r>
    <r>
      <rPr>
        <b/>
        <sz val="14"/>
        <color theme="3" tint="0.249977111117893"/>
        <rFont val="Calibri"/>
        <family val="2"/>
        <scheme val="minor"/>
      </rPr>
      <t>annual</t>
    </r>
    <r>
      <rPr>
        <sz val="14"/>
        <color theme="3" tint="0.499984740745262"/>
        <rFont val="Calibri"/>
        <family val="2"/>
        <scheme val="minor"/>
      </rPr>
      <t xml:space="preserve">, </t>
    </r>
    <r>
      <rPr>
        <b/>
        <sz val="14"/>
        <color theme="3" tint="0.249977111117893"/>
        <rFont val="Calibri"/>
        <family val="2"/>
        <scheme val="minor"/>
      </rPr>
      <t>monthly</t>
    </r>
    <r>
      <rPr>
        <sz val="14"/>
        <color theme="3" tint="0.499984740745262"/>
        <rFont val="Calibri"/>
        <family val="2"/>
        <scheme val="minor"/>
      </rPr>
      <t xml:space="preserve"> and </t>
    </r>
    <r>
      <rPr>
        <b/>
        <sz val="14"/>
        <color theme="3" tint="0.249977111117893"/>
        <rFont val="Calibri"/>
        <family val="2"/>
        <scheme val="minor"/>
      </rPr>
      <t>daily</t>
    </r>
    <r>
      <rPr>
        <sz val="14"/>
        <color theme="3" tint="0.499984740745262"/>
        <rFont val="Calibri"/>
        <family val="2"/>
        <scheme val="minor"/>
      </rPr>
      <t xml:space="preserve"> cash flow worksheets.  Choose the cash flow type that works best for you or use them all to help gain insight on your personal cash flow.</t>
    </r>
  </si>
  <si>
    <t xml:space="preserve">Monthly </t>
  </si>
  <si>
    <t xml:space="preserve">Annual </t>
  </si>
  <si>
    <t xml:space="preserve">Annual  </t>
  </si>
  <si>
    <t>Water/Sewer</t>
  </si>
  <si>
    <t>NOTE: For daily items, estimate the monthly amount/value and place that value in the appropriate month column.</t>
  </si>
  <si>
    <t>RRSP/Etc</t>
  </si>
  <si>
    <t>Provincial Income Tax</t>
  </si>
  <si>
    <t>Federal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</si>
</sst>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0.00_);\(&quot;$&quot;#,##0.00\)"/>
    <numFmt numFmtId="43" formatCode="_(* #,##0.00_);_(* \(#,##0.00\);_(* &quot;-&quot;??_);_(@_)"/>
    <numFmt numFmtId="164" formatCode="&quot;$&quot;#,##0.00"/>
    <numFmt numFmtId="165" formatCode="_)@"/>
  </numFmts>
  <fonts count="13" x14ac:knownFonts="1">
    <font>
      <sz val="10"/>
      <name val="Calibri"/>
      <family val="2"/>
      <scheme val="minor"/>
    </font>
    <font>
      <b/>
      <sz val="14"/>
      <color theme="0"/>
      <name val="Calibri"/>
      <family val="2"/>
      <scheme val="major"/>
    </font>
    <font>
      <sz val="14"/>
      <color theme="3" tint="0.499984740745262"/>
      <name val="Calibri"/>
      <family val="2"/>
      <scheme val="minor"/>
    </font>
    <font>
      <sz val="11"/>
      <color theme="3" tint="0.24994659260841701"/>
      <name val="Calibri"/>
      <family val="2"/>
      <scheme val="minor"/>
    </font>
    <font>
      <b/>
      <sz val="16"/>
      <color theme="3" tint="0.749961851863155"/>
      <name val="Calibri"/>
      <family val="2"/>
      <scheme val="minor"/>
    </font>
    <font>
      <b/>
      <sz val="24"/>
      <color theme="5" tint="-0.24994659260841701"/>
      <name val="Calibri"/>
      <family val="2"/>
      <scheme val="major"/>
    </font>
    <font>
      <sz val="10"/>
      <color theme="3" tint="0.249977111117893"/>
      <name val="Calibri"/>
      <family val="2"/>
      <scheme val="minor"/>
    </font>
    <font>
      <b/>
      <sz val="14"/>
      <color theme="3" tint="0.24994659260841701"/>
      <name val="Calibri"/>
      <family val="2"/>
      <scheme val="major"/>
    </font>
    <font>
      <b/>
      <sz val="11"/>
      <color theme="3" tint="0.24994659260841701"/>
      <name val="Calibri"/>
      <family val="2"/>
      <scheme val="major"/>
    </font>
    <font>
      <b/>
      <sz val="14"/>
      <color theme="3" tint="0.249977111117893"/>
      <name val="Calibri"/>
      <family val="2"/>
      <scheme val="minor"/>
    </font>
    <font>
      <b/>
      <sz val="12"/>
      <color theme="3" tint="0.24994659260841701"/>
      <name val="Calibri"/>
      <family val="2"/>
      <scheme val="major"/>
    </font>
    <font>
      <sz val="36"/>
      <color theme="3" tint="0.24994659260841701"/>
      <name val="Calibri"/>
      <family val="2"/>
      <scheme val="major"/>
    </font>
    <font>
      <sz val="10"/>
      <name val="Calibri"/>
      <family val="2"/>
      <scheme val="minor"/>
    </font>
  </fonts>
  <fills count="13">
    <fill>
      <patternFill patternType="none"/>
    </fill>
    <fill>
      <patternFill patternType="gray125"/>
    </fill>
    <fill>
      <patternFill patternType="solid">
        <fgColor theme="4" tint="-0.24994659260841701"/>
        <bgColor indexed="64"/>
      </patternFill>
    </fill>
    <fill>
      <patternFill patternType="solid">
        <fgColor theme="3" tint="0.24994659260841701"/>
        <bgColor indexed="64"/>
      </patternFill>
    </fill>
    <fill>
      <patternFill patternType="solid">
        <fgColor theme="5"/>
        <bgColor indexed="64"/>
      </patternFill>
    </fill>
    <fill>
      <patternFill patternType="solid">
        <fgColor theme="3" tint="0.749961851863155"/>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s>
  <borders count="5">
    <border>
      <left/>
      <right/>
      <top/>
      <bottom/>
      <diagonal/>
    </border>
    <border>
      <left/>
      <right/>
      <top/>
      <bottom style="medium">
        <color theme="3" tint="0.749961851863155"/>
      </bottom>
      <diagonal/>
    </border>
    <border>
      <left/>
      <right/>
      <top/>
      <bottom style="dashed">
        <color theme="3" tint="0.499984740745262"/>
      </bottom>
      <diagonal/>
    </border>
    <border>
      <left/>
      <right/>
      <top/>
      <bottom style="thin">
        <color theme="3" tint="0.24994659260841701"/>
      </bottom>
      <diagonal/>
    </border>
    <border>
      <left/>
      <right/>
      <top/>
      <bottom style="medium">
        <color theme="3" tint="0.24994659260841701"/>
      </bottom>
      <diagonal/>
    </border>
  </borders>
  <cellStyleXfs count="8">
    <xf numFmtId="0" fontId="0" fillId="9" borderId="0">
      <alignment vertical="center"/>
    </xf>
    <xf numFmtId="0" fontId="4" fillId="3" borderId="0" applyNumberFormat="0" applyProtection="0">
      <alignment vertical="center"/>
    </xf>
    <xf numFmtId="0" fontId="5" fillId="3" borderId="0" applyNumberFormat="0" applyFill="0" applyProtection="0">
      <alignment horizontal="left" vertical="center"/>
    </xf>
    <xf numFmtId="0" fontId="7" fillId="0" borderId="3" applyNumberFormat="0" applyFill="0" applyProtection="0">
      <alignment vertical="center"/>
    </xf>
    <xf numFmtId="0" fontId="8" fillId="0" borderId="2" applyNumberFormat="0" applyFill="0" applyProtection="0">
      <alignment vertical="center"/>
    </xf>
    <xf numFmtId="0" fontId="10" fillId="7" borderId="4" applyNumberFormat="0" applyProtection="0">
      <alignment horizontal="left" vertical="center" indent="1"/>
    </xf>
    <xf numFmtId="0" fontId="11" fillId="9" borderId="0" applyNumberFormat="0" applyBorder="0" applyAlignment="0" applyProtection="0"/>
    <xf numFmtId="43" fontId="12" fillId="0" borderId="0" applyFont="0" applyFill="0" applyBorder="0" applyAlignment="0" applyProtection="0"/>
  </cellStyleXfs>
  <cellXfs count="51">
    <xf numFmtId="0" fontId="0" fillId="9" borderId="0" xfId="0">
      <alignment vertical="center"/>
    </xf>
    <xf numFmtId="0" fontId="1" fillId="3" borderId="0" xfId="0" applyFont="1" applyFill="1" applyAlignment="1">
      <alignment horizontal="left" vertical="center" indent="1"/>
    </xf>
    <xf numFmtId="0" fontId="1" fillId="2" borderId="0" xfId="0" applyFont="1" applyFill="1" applyAlignment="1">
      <alignment horizontal="left" vertical="center" indent="1"/>
    </xf>
    <xf numFmtId="0" fontId="1" fillId="4" borderId="0" xfId="0" applyFont="1" applyFill="1" applyAlignment="1">
      <alignment horizontal="left" vertical="center" indent="1"/>
    </xf>
    <xf numFmtId="0" fontId="1" fillId="5" borderId="0" xfId="0" applyFont="1" applyFill="1" applyAlignment="1">
      <alignment horizontal="left" vertical="center" indent="1"/>
    </xf>
    <xf numFmtId="0" fontId="0" fillId="3" borderId="0" xfId="0" applyFill="1">
      <alignment vertical="center"/>
    </xf>
    <xf numFmtId="0" fontId="0" fillId="9" borderId="1" xfId="0" applyBorder="1">
      <alignment vertical="center"/>
    </xf>
    <xf numFmtId="0" fontId="3" fillId="5" borderId="0" xfId="0" applyFont="1" applyFill="1" applyAlignment="1">
      <alignment horizontal="left" vertical="top" wrapText="1" indent="1"/>
    </xf>
    <xf numFmtId="0" fontId="4" fillId="3" borderId="0" xfId="1" applyFill="1">
      <alignment vertical="center"/>
    </xf>
    <xf numFmtId="0" fontId="7" fillId="8" borderId="3" xfId="3" applyFill="1">
      <alignment vertical="center"/>
    </xf>
    <xf numFmtId="0" fontId="8" fillId="8" borderId="2" xfId="4" applyFill="1">
      <alignment vertical="center"/>
    </xf>
    <xf numFmtId="164" fontId="8" fillId="8" borderId="2" xfId="4" applyNumberFormat="1" applyFill="1" applyAlignment="1">
      <alignment horizontal="right" vertical="center"/>
    </xf>
    <xf numFmtId="0" fontId="0" fillId="8" borderId="0" xfId="0" applyFill="1">
      <alignment vertical="center"/>
    </xf>
    <xf numFmtId="0" fontId="11" fillId="9" borderId="0" xfId="6"/>
    <xf numFmtId="0" fontId="7" fillId="8" borderId="3" xfId="3" applyFill="1" applyAlignment="1">
      <alignment horizontal="left" vertical="center" indent="1"/>
    </xf>
    <xf numFmtId="0" fontId="8" fillId="8" borderId="2" xfId="4" applyFill="1" applyAlignment="1">
      <alignment horizontal="left" vertical="center" indent="1"/>
    </xf>
    <xf numFmtId="0" fontId="0" fillId="9" borderId="0" xfId="0" applyFont="1" applyFill="1" applyBorder="1" applyAlignment="1">
      <alignment horizontal="right"/>
    </xf>
    <xf numFmtId="0" fontId="0" fillId="9" borderId="0" xfId="0" applyFont="1" applyFill="1" applyBorder="1" applyAlignment="1">
      <alignment vertical="center"/>
    </xf>
    <xf numFmtId="0" fontId="1" fillId="10" borderId="0" xfId="0" applyFont="1" applyFill="1" applyAlignment="1">
      <alignment horizontal="left" vertical="center" indent="1"/>
    </xf>
    <xf numFmtId="0" fontId="3" fillId="10" borderId="0" xfId="0" applyFont="1" applyFill="1" applyAlignment="1">
      <alignment horizontal="left" vertical="top" wrapText="1" indent="1"/>
    </xf>
    <xf numFmtId="0" fontId="1" fillId="11" borderId="0" xfId="0" applyFont="1" applyFill="1" applyAlignment="1">
      <alignment horizontal="left" vertical="center" indent="1"/>
    </xf>
    <xf numFmtId="0" fontId="3" fillId="11" borderId="0" xfId="0" applyFont="1" applyFill="1" applyAlignment="1">
      <alignment horizontal="left" vertical="top" wrapText="1" indent="1"/>
    </xf>
    <xf numFmtId="7" fontId="0" fillId="9" borderId="0" xfId="0" applyNumberFormat="1" applyFont="1" applyFill="1" applyBorder="1" applyAlignment="1">
      <alignment horizontal="right" vertical="center"/>
    </xf>
    <xf numFmtId="165" fontId="0" fillId="9" borderId="0" xfId="0" applyNumberFormat="1" applyFont="1" applyFill="1" applyBorder="1" applyAlignment="1"/>
    <xf numFmtId="165" fontId="0" fillId="9" borderId="0" xfId="0" applyNumberFormat="1" applyFont="1" applyFill="1" applyBorder="1" applyAlignment="1">
      <alignment vertical="center"/>
    </xf>
    <xf numFmtId="0" fontId="8" fillId="8" borderId="0" xfId="4" applyFill="1" applyBorder="1">
      <alignment vertical="center"/>
    </xf>
    <xf numFmtId="164" fontId="8" fillId="8" borderId="0" xfId="4" applyNumberFormat="1" applyFill="1" applyBorder="1" applyAlignment="1">
      <alignment horizontal="right" vertical="center"/>
    </xf>
    <xf numFmtId="0" fontId="0" fillId="9" borderId="0" xfId="0" applyBorder="1">
      <alignment vertical="center"/>
    </xf>
    <xf numFmtId="0" fontId="8" fillId="8" borderId="2" xfId="4" applyNumberFormat="1" applyFill="1" applyAlignment="1">
      <alignment horizontal="left" vertical="center" indent="1"/>
    </xf>
    <xf numFmtId="165" fontId="0" fillId="9" borderId="0" xfId="0" applyNumberFormat="1" applyFont="1" applyFill="1" applyBorder="1">
      <alignment vertical="center"/>
    </xf>
    <xf numFmtId="7" fontId="0" fillId="9" borderId="0" xfId="0" applyNumberFormat="1" applyFont="1" applyFill="1" applyBorder="1">
      <alignment vertical="center"/>
    </xf>
    <xf numFmtId="164" fontId="0" fillId="9" borderId="0" xfId="0" applyNumberFormat="1" applyFont="1" applyFill="1" applyBorder="1">
      <alignment vertical="center"/>
    </xf>
    <xf numFmtId="0" fontId="0" fillId="9" borderId="0" xfId="0" applyFont="1" applyFill="1" applyBorder="1">
      <alignment vertical="center"/>
    </xf>
    <xf numFmtId="165" fontId="0" fillId="9" borderId="0" xfId="0" applyNumberFormat="1" applyFont="1" applyFill="1" applyBorder="1" applyAlignment="1">
      <alignment horizontal="left" vertical="center"/>
    </xf>
    <xf numFmtId="165" fontId="0" fillId="9" borderId="0" xfId="0" applyNumberFormat="1" applyFont="1" applyFill="1" applyBorder="1" applyAlignment="1">
      <alignment horizontal="left"/>
    </xf>
    <xf numFmtId="165" fontId="10" fillId="12" borderId="4" xfId="5" applyNumberFormat="1" applyFill="1" applyAlignment="1">
      <alignment horizontal="left" vertical="center"/>
    </xf>
    <xf numFmtId="0" fontId="10" fillId="12" borderId="4" xfId="5" applyFill="1">
      <alignment horizontal="left" vertical="center" indent="1"/>
    </xf>
    <xf numFmtId="165" fontId="0" fillId="12" borderId="0" xfId="0" applyNumberFormat="1" applyFont="1" applyFill="1" applyBorder="1" applyAlignment="1">
      <alignment horizontal="left" vertical="center"/>
    </xf>
    <xf numFmtId="0" fontId="0" fillId="12" borderId="0" xfId="0" applyFont="1" applyFill="1" applyBorder="1" applyAlignment="1">
      <alignment vertical="center"/>
    </xf>
    <xf numFmtId="0" fontId="0" fillId="12" borderId="0" xfId="0" applyFont="1" applyFill="1" applyBorder="1" applyAlignment="1">
      <alignment horizontal="right" vertical="center"/>
    </xf>
    <xf numFmtId="7" fontId="0" fillId="12" borderId="0" xfId="0" applyNumberFormat="1" applyFont="1" applyFill="1" applyBorder="1" applyAlignment="1">
      <alignment vertical="center"/>
    </xf>
    <xf numFmtId="43" fontId="0" fillId="9" borderId="0" xfId="7" applyFont="1" applyFill="1" applyBorder="1" applyAlignment="1">
      <alignment horizontal="left"/>
    </xf>
    <xf numFmtId="0" fontId="2" fillId="9" borderId="0" xfId="0" applyFont="1" applyAlignment="1">
      <alignment wrapText="1"/>
    </xf>
    <xf numFmtId="7" fontId="8" fillId="8" borderId="2" xfId="4" applyNumberFormat="1" applyFill="1" applyAlignment="1">
      <alignment horizontal="right" vertical="center"/>
    </xf>
    <xf numFmtId="164" fontId="8" fillId="8" borderId="2" xfId="4" applyNumberFormat="1" applyFill="1" applyAlignment="1">
      <alignment horizontal="right" vertical="center"/>
    </xf>
    <xf numFmtId="0" fontId="6" fillId="9" borderId="0" xfId="0" applyFont="1" applyAlignment="1">
      <alignment horizontal="right" vertical="center" wrapText="1"/>
    </xf>
    <xf numFmtId="0" fontId="6" fillId="9" borderId="0" xfId="0" applyFont="1" applyAlignment="1">
      <alignment horizontal="right" vertical="center"/>
    </xf>
    <xf numFmtId="0" fontId="0" fillId="8" borderId="0" xfId="0" applyFill="1" applyAlignment="1">
      <alignment horizontal="center"/>
    </xf>
    <xf numFmtId="164" fontId="5" fillId="6" borderId="0" xfId="2" applyNumberFormat="1" applyFill="1" applyAlignment="1">
      <alignment horizontal="left" vertical="center"/>
    </xf>
    <xf numFmtId="0" fontId="0" fillId="9" borderId="0" xfId="0" applyAlignment="1">
      <alignment horizontal="center"/>
    </xf>
    <xf numFmtId="164" fontId="0" fillId="12" borderId="0" xfId="0" applyNumberFormat="1" applyFont="1" applyFill="1" applyBorder="1" applyAlignment="1"/>
  </cellXfs>
  <cellStyles count="8">
    <cellStyle name="Comma" xfId="7" builtinId="3"/>
    <cellStyle name="Heading 1" xfId="1" builtinId="16" customBuiltin="1"/>
    <cellStyle name="Heading 2" xfId="2" builtinId="17" customBuiltin="1"/>
    <cellStyle name="Heading 3" xfId="3" builtinId="18" customBuiltin="1"/>
    <cellStyle name="Heading 4" xfId="4" builtinId="19" customBuiltin="1"/>
    <cellStyle name="Heading 5" xfId="5" xr:uid="{00000000-0005-0000-0000-000005000000}"/>
    <cellStyle name="Normal" xfId="0" builtinId="0" customBuiltin="1"/>
    <cellStyle name="Title" xfId="6" builtinId="15" customBuiltin="1"/>
  </cellStyles>
  <dxfs count="95">
    <dxf>
      <font>
        <b val="0"/>
        <i val="0"/>
        <strike val="0"/>
        <condense val="0"/>
        <extend val="0"/>
        <outline val="0"/>
        <shadow val="0"/>
        <u val="none"/>
        <vertAlign val="baseline"/>
        <sz val="10"/>
        <color auto="1"/>
        <name val="Calibri"/>
        <scheme val="minor"/>
      </font>
      <numFmt numFmtId="164" formatCode="&quot;$&quot;#,##0.00"/>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bottom/>
      </border>
    </dxf>
    <dxf>
      <numFmt numFmtId="11" formatCode="&quot;$&quot;#,##0.00_);\(&quot;$&quot;#,##0.00\)"/>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quot;$&quot;#,##0.00"/>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bottom/>
      </border>
    </dxf>
    <dxf>
      <numFmt numFmtId="11" formatCode="&quot;$&quot;#,##0.00_);\(&quot;$&quot;#,##0.00\)"/>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quot;$&quot;#,##0.00"/>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bottom/>
      </border>
    </dxf>
    <dxf>
      <numFmt numFmtId="11" formatCode="&quot;$&quot;#,##0.00_);\(&quot;$&quot;#,##0.00\)"/>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border diagonalUp="0" diagonalDown="0" outline="0">
        <left/>
        <right/>
        <top/>
        <bottom/>
      </border>
    </dxf>
    <dxf>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left" vertical="bottom" textRotation="0" wrapText="0" indent="1" justifyLastLine="0" shrinkToFit="0" readingOrder="0"/>
      <border diagonalUp="0" diagonalDown="0" outline="0">
        <left/>
        <right/>
        <top/>
        <bottom/>
      </border>
    </dxf>
    <dxf>
      <font>
        <b val="0"/>
      </font>
      <numFmt numFmtId="165" formatCode="_)@"/>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vertical="center" textRotation="0" wrapText="0" indent="0" justifyLastLine="0" shrinkToFit="0" readingOrder="0"/>
    </dxf>
    <dxf>
      <fill>
        <patternFill patternType="solid">
          <fgColor indexed="64"/>
          <bgColor theme="4" tint="0.79998168889431442"/>
        </patternFill>
      </fill>
      <alignment vertical="center" textRotation="0" wrapText="0" indent="0" justifyLastLine="0" shrinkToFit="0" readingOrder="0"/>
    </dxf>
    <dxf>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family val="2"/>
        <scheme val="minor"/>
      </font>
      <numFmt numFmtId="164" formatCode="&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fill>
        <patternFill patternType="solid">
          <fgColor indexed="64"/>
          <bgColor theme="2"/>
        </patternFill>
      </fill>
      <alignment horizontal="left" vertical="bottom" textRotation="0" wrapText="0" indent="0" justifyLastLine="0" shrinkToFit="0" readingOrder="0"/>
      <border diagonalUp="0" diagonalDown="0" outline="0">
        <left/>
        <right/>
        <top/>
        <bottom/>
      </border>
    </dxf>
    <dxf>
      <numFmt numFmtId="165" formatCode="_)@"/>
      <alignment horizontal="left" vertical="bottom" textRotation="0" wrapText="0" relativeIndent="-1" justifyLastLine="0" shrinkToFit="0" readingOrder="0"/>
    </dxf>
    <dxf>
      <fill>
        <patternFill>
          <bgColor theme="2" tint="-9.9948118533890809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3" tint="0.749961851863155"/>
        </patternFill>
      </fill>
    </dxf>
    <dxf>
      <fill>
        <patternFill>
          <bgColor theme="3" tint="0.89996032593768116"/>
        </patternFill>
      </fill>
    </dxf>
    <dxf>
      <fill>
        <patternFill>
          <bgColor theme="2" tint="-0.24994659260841701"/>
        </patternFill>
      </fill>
    </dxf>
    <dxf>
      <fill>
        <patternFill>
          <bgColor theme="2" tint="-9.9948118533890809E-2"/>
        </patternFill>
      </fill>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64" formatCode="&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65" formatCode="_)@"/>
      <fill>
        <patternFill patternType="solid">
          <fgColor indexed="64"/>
          <bgColor theme="2"/>
        </patternFill>
      </fill>
      <border diagonalUp="0" diagonalDown="0" outline="0">
        <left/>
        <right/>
        <top/>
        <bottom/>
      </border>
    </dxf>
    <dxf>
      <fill>
        <patternFill>
          <bgColor theme="4" tint="0.79998168889431442"/>
        </patternFill>
      </fill>
    </dxf>
    <dxf>
      <fill>
        <patternFill>
          <bgColor theme="4" tint="0.59996337778862885"/>
        </patternFill>
      </fill>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family val="2"/>
        <scheme val="minor"/>
      </font>
      <numFmt numFmtId="165"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5" formatCode="_)@"/>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65" formatCode="_)@"/>
      <fill>
        <patternFill patternType="solid">
          <fgColor indexed="64"/>
          <bgColor theme="2"/>
        </patternFill>
      </fill>
      <alignment horizontal="general" vertical="center" textRotation="0" wrapText="0" indent="0" justifyLastLine="0" shrinkToFit="0" readingOrder="0"/>
    </dxf>
    <dxf>
      <numFmt numFmtId="165" formatCode="_)@"/>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family val="2"/>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family val="2"/>
        <scheme val="minor"/>
      </font>
      <numFmt numFmtId="165"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5" formatCode="_)@"/>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65" formatCode="_)@"/>
      <fill>
        <patternFill patternType="solid">
          <fgColor indexed="64"/>
          <bgColor theme="2"/>
        </patternFill>
      </fill>
      <alignment horizontal="general" vertical="center" textRotation="0" wrapText="0" indent="0" justifyLastLine="0" shrinkToFit="0" readingOrder="0"/>
    </dxf>
    <dxf>
      <numFmt numFmtId="165" formatCode="_)@"/>
    </dxf>
    <dxf>
      <fill>
        <patternFill>
          <bgColor theme="2"/>
        </patternFill>
      </fill>
    </dxf>
    <dxf>
      <font>
        <b val="0"/>
        <i val="0"/>
        <color theme="3" tint="0.24994659260841701"/>
      </font>
      <fill>
        <patternFill>
          <bgColor theme="0"/>
        </patternFill>
      </fill>
      <border diagonalUp="0" diagonalDown="0">
        <left/>
        <right/>
        <top/>
        <bottom/>
        <vertical/>
        <horizontal/>
      </border>
    </dxf>
    <dxf>
      <font>
        <b/>
        <i val="0"/>
        <color theme="3" tint="0.24994659260841701"/>
      </font>
      <fill>
        <patternFill>
          <bgColor theme="0"/>
        </patternFill>
      </fill>
      <border diagonalUp="0" diagonalDown="0">
        <left/>
        <right/>
        <top style="medium">
          <color theme="3" tint="0.749961851863155"/>
        </top>
        <bottom/>
        <vertical/>
        <horizontal/>
      </border>
    </dxf>
    <dxf>
      <font>
        <b/>
        <i val="0"/>
        <color theme="3" tint="0.24994659260841701"/>
      </font>
      <fill>
        <patternFill patternType="solid">
          <fgColor indexed="64"/>
          <bgColor theme="2"/>
        </patternFill>
      </fill>
      <border diagonalUp="0" diagonalDown="0">
        <left/>
        <right/>
        <top/>
        <bottom style="medium">
          <color theme="3" tint="0.749961851863155"/>
        </bottom>
        <vertical/>
        <horizontal/>
      </border>
    </dxf>
    <dxf>
      <font>
        <b val="0"/>
        <i val="0"/>
        <color theme="3" tint="0.24994659260841701"/>
      </font>
      <fill>
        <patternFill patternType="solid">
          <bgColor theme="0"/>
        </patternFill>
      </fill>
      <border diagonalUp="0" diagonalDown="0">
        <left/>
        <right/>
        <top/>
        <bottom/>
        <vertical/>
        <horizontal/>
      </border>
    </dxf>
    <dxf>
      <font>
        <b val="0"/>
        <i val="0"/>
        <color theme="3" tint="0.24994659260841701"/>
      </font>
      <fill>
        <patternFill>
          <bgColor theme="4" tint="0.59996337778862885"/>
        </patternFill>
      </fill>
      <border diagonalUp="0" diagonalDown="0">
        <left/>
        <right/>
        <top style="medium">
          <color theme="3" tint="0.499984740745262"/>
        </top>
        <bottom/>
        <vertical/>
        <horizontal/>
      </border>
    </dxf>
    <dxf>
      <font>
        <b val="0"/>
        <i val="0"/>
        <color theme="3" tint="0.24994659260841701"/>
      </font>
      <fill>
        <patternFill patternType="solid">
          <fgColor indexed="64"/>
          <bgColor theme="4" tint="0.59996337778862885"/>
        </patternFill>
      </fill>
      <border diagonalUp="0" diagonalDown="0">
        <left/>
        <right/>
        <top/>
        <bottom style="dashed">
          <color theme="3" tint="0.499984740745262"/>
        </bottom>
        <vertical/>
        <horizontal/>
      </border>
    </dxf>
    <dxf>
      <font>
        <b val="0"/>
        <i val="0"/>
        <color theme="3" tint="0.24994659260841701"/>
      </font>
      <fill>
        <patternFill patternType="solid">
          <bgColor theme="4" tint="0.59996337778862885"/>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i val="0"/>
        <color theme="3" tint="0.24994659260841701"/>
      </font>
      <fill>
        <patternFill>
          <bgColor theme="0"/>
        </patternFill>
      </fill>
      <border diagonalUp="0" diagonalDown="0">
        <left/>
        <right/>
        <top style="medium">
          <color theme="3" tint="0.749961851863155"/>
        </top>
        <bottom/>
        <vertical/>
        <horizontal/>
      </border>
    </dxf>
    <dxf>
      <font>
        <b/>
        <i val="0"/>
        <color theme="3" tint="0.24994659260841701"/>
      </font>
      <fill>
        <patternFill patternType="solid">
          <fgColor indexed="64"/>
          <bgColor theme="2"/>
        </patternFill>
      </fill>
      <border diagonalUp="0" diagonalDown="0">
        <left/>
        <right/>
        <top/>
        <bottom style="medium">
          <color theme="3" tint="0.749961851863155"/>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i/>
        <color theme="3" tint="0.24994659260841701"/>
      </font>
      <fill>
        <patternFill>
          <bgColor theme="3" tint="0.89996032593768116"/>
        </patternFill>
      </fill>
      <border diagonalUp="0" diagonalDown="0">
        <left/>
        <right/>
        <top style="medium">
          <color theme="3" tint="0.749961851863155"/>
        </top>
        <bottom/>
        <vertical/>
        <horizontal/>
      </border>
    </dxf>
    <dxf>
      <font>
        <b/>
        <i val="0"/>
        <color theme="3" tint="0.24994659260841701"/>
      </font>
      <fill>
        <patternFill patternType="solid">
          <fgColor theme="7"/>
          <bgColor theme="3" tint="0.89996032593768116"/>
        </patternFill>
      </fill>
      <border diagonalUp="0" diagonalDown="0">
        <left/>
        <right/>
        <top/>
        <bottom style="medium">
          <color theme="3" tint="0.749961851863155"/>
        </bottom>
        <vertical/>
        <horizontal/>
      </border>
    </dxf>
    <dxf>
      <font>
        <b val="0"/>
        <i val="0"/>
        <color theme="3" tint="0.24994659260841701"/>
      </font>
      <fill>
        <patternFill>
          <bgColor theme="3" tint="0.89996032593768116"/>
        </patternFill>
      </fill>
      <border diagonalUp="0" diagonalDown="0">
        <left/>
        <right/>
        <top/>
        <bottom/>
        <vertical/>
        <horizontal/>
      </border>
    </dxf>
  </dxfs>
  <tableStyles count="4" defaultTableStyle="Personal Cash Flow Statement" defaultPivotStyle="PivotStyleLight15">
    <tableStyle name="Personal Cash Flow Statement" pivot="0" count="9" xr9:uid="{00000000-0011-0000-FFFF-FFFF00000000}">
      <tableStyleElement type="wholeTable" dxfId="94"/>
      <tableStyleElement type="headerRow" dxfId="93"/>
      <tableStyleElement type="totalRow" dxfId="92"/>
      <tableStyleElement type="firstColumn" dxfId="91"/>
      <tableStyleElement type="lastColumn" dxfId="90"/>
      <tableStyleElement type="firstHeaderCell" dxfId="89"/>
      <tableStyleElement type="lastHeaderCell" dxfId="88"/>
      <tableStyleElement type="firstTotalCell" dxfId="87"/>
      <tableStyleElement type="lastTotalCell" dxfId="86"/>
    </tableStyle>
    <tableStyle name="Personal Cash Flow Statement 2" pivot="0" count="5" xr9:uid="{00000000-0011-0000-FFFF-FFFF01000000}">
      <tableStyleElement type="wholeTable" dxfId="85"/>
      <tableStyleElement type="headerRow" dxfId="84"/>
      <tableStyleElement type="totalRow" dxfId="83"/>
      <tableStyleElement type="firstRowStripe" dxfId="82"/>
      <tableStyleElement type="secondRowStripe" dxfId="81"/>
    </tableStyle>
    <tableStyle name="Personal Cash Flow Statement 3" pivot="0" count="3" xr9:uid="{00000000-0011-0000-FFFF-FFFF02000000}">
      <tableStyleElement type="wholeTable" dxfId="80"/>
      <tableStyleElement type="headerRow" dxfId="79"/>
      <tableStyleElement type="totalRow" dxfId="78"/>
    </tableStyle>
    <tableStyle name="Personal Cash Flow Statement 4" pivot="0" count="5" xr9:uid="{00000000-0011-0000-FFFF-FFFF03000000}">
      <tableStyleElement type="wholeTable" dxfId="77"/>
      <tableStyleElement type="headerRow" dxfId="76"/>
      <tableStyleElement type="totalRow" dxfId="75"/>
      <tableStyleElement type="firstRowStripe" dxfId="74"/>
      <tableStyleElement type="secondRowStripe" dxfId="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32127186391772"/>
          <c:y val="0.50233432078300155"/>
          <c:w val="0.60887245964483439"/>
          <c:h val="0.46644615329516553"/>
        </c:manualLayout>
      </c:layout>
      <c:doughnutChart>
        <c:varyColors val="1"/>
        <c:ser>
          <c:idx val="0"/>
          <c:order val="0"/>
          <c:tx>
            <c:strRef>
              <c:f>'Annual Cash Flow'!$G$29</c:f>
              <c:strCache>
                <c:ptCount val="1"/>
                <c:pt idx="0">
                  <c:v>Annual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extLst>
              <c:ext xmlns:c16="http://schemas.microsoft.com/office/drawing/2014/chart" uri="{C3380CC4-5D6E-409C-BE32-E72D297353CC}">
                <c16:uniqueId val="{00000001-8867-4DAA-B54F-6EEC7EA03E53}"/>
              </c:ext>
            </c:extLst>
          </c:dPt>
          <c:dPt>
            <c:idx val="1"/>
            <c:bubble3D val="0"/>
            <c:spPr>
              <a:solidFill>
                <a:schemeClr val="accent2"/>
              </a:solidFill>
              <a:ln w="38100">
                <a:solidFill>
                  <a:schemeClr val="accent5">
                    <a:lumMod val="20000"/>
                    <a:lumOff val="80000"/>
                  </a:schemeClr>
                </a:solidFill>
              </a:ln>
              <a:effectLst/>
            </c:spPr>
            <c:extLst>
              <c:ext xmlns:c16="http://schemas.microsoft.com/office/drawing/2014/chart" uri="{C3380CC4-5D6E-409C-BE32-E72D297353CC}">
                <c16:uniqueId val="{00000003-8867-4DAA-B54F-6EEC7EA03E53}"/>
              </c:ext>
            </c:extLst>
          </c:dPt>
          <c:dPt>
            <c:idx val="2"/>
            <c:bubble3D val="0"/>
            <c:spPr>
              <a:solidFill>
                <a:schemeClr val="accent3"/>
              </a:solidFill>
              <a:ln w="38100">
                <a:solidFill>
                  <a:schemeClr val="accent5">
                    <a:lumMod val="20000"/>
                    <a:lumOff val="80000"/>
                  </a:schemeClr>
                </a:solidFill>
              </a:ln>
              <a:effectLst/>
            </c:spPr>
            <c:extLst>
              <c:ext xmlns:c16="http://schemas.microsoft.com/office/drawing/2014/chart" uri="{C3380CC4-5D6E-409C-BE32-E72D297353CC}">
                <c16:uniqueId val="{00000005-8867-4DAA-B54F-6EEC7EA03E53}"/>
              </c:ext>
            </c:extLst>
          </c:dPt>
          <c:dPt>
            <c:idx val="3"/>
            <c:bubble3D val="0"/>
            <c:spPr>
              <a:solidFill>
                <a:schemeClr val="accent4"/>
              </a:solidFill>
              <a:ln w="38100">
                <a:solidFill>
                  <a:schemeClr val="accent5">
                    <a:lumMod val="20000"/>
                    <a:lumOff val="80000"/>
                  </a:schemeClr>
                </a:solidFill>
              </a:ln>
              <a:effectLst/>
            </c:spPr>
            <c:extLst>
              <c:ext xmlns:c16="http://schemas.microsoft.com/office/drawing/2014/chart" uri="{C3380CC4-5D6E-409C-BE32-E72D297353CC}">
                <c16:uniqueId val="{00000007-8867-4DAA-B54F-6EEC7EA03E53}"/>
              </c:ext>
            </c:extLst>
          </c:dPt>
          <c:dPt>
            <c:idx val="4"/>
            <c:bubble3D val="0"/>
            <c:spPr>
              <a:solidFill>
                <a:schemeClr val="accent5"/>
              </a:solidFill>
              <a:ln w="38100">
                <a:solidFill>
                  <a:schemeClr val="accent5">
                    <a:lumMod val="20000"/>
                    <a:lumOff val="80000"/>
                  </a:schemeClr>
                </a:solidFill>
              </a:ln>
              <a:effectLst/>
            </c:spPr>
            <c:extLst>
              <c:ext xmlns:c16="http://schemas.microsoft.com/office/drawing/2014/chart" uri="{C3380CC4-5D6E-409C-BE32-E72D297353CC}">
                <c16:uniqueId val="{00000009-8867-4DAA-B54F-6EEC7EA03E53}"/>
              </c:ext>
            </c:extLst>
          </c:dPt>
          <c:dPt>
            <c:idx val="5"/>
            <c:bubble3D val="0"/>
            <c:spPr>
              <a:solidFill>
                <a:schemeClr val="accent6"/>
              </a:solidFill>
              <a:ln w="38100">
                <a:solidFill>
                  <a:schemeClr val="accent5">
                    <a:lumMod val="20000"/>
                    <a:lumOff val="80000"/>
                  </a:schemeClr>
                </a:solidFill>
              </a:ln>
              <a:effectLst/>
            </c:spPr>
            <c:extLst>
              <c:ext xmlns:c16="http://schemas.microsoft.com/office/drawing/2014/chart" uri="{C3380CC4-5D6E-409C-BE32-E72D297353CC}">
                <c16:uniqueId val="{0000000B-8867-4DAA-B54F-6EEC7EA03E53}"/>
              </c:ext>
            </c:extLst>
          </c:dPt>
          <c:dPt>
            <c:idx val="6"/>
            <c:bubble3D val="0"/>
            <c:spPr>
              <a:solidFill>
                <a:schemeClr val="accent1">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0D-8867-4DAA-B54F-6EEC7EA03E53}"/>
              </c:ext>
            </c:extLst>
          </c:dPt>
          <c:dPt>
            <c:idx val="7"/>
            <c:bubble3D val="0"/>
            <c:spPr>
              <a:solidFill>
                <a:schemeClr val="accent2">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0F-8867-4DAA-B54F-6EEC7EA03E53}"/>
              </c:ext>
            </c:extLst>
          </c:dPt>
          <c:dPt>
            <c:idx val="8"/>
            <c:bubble3D val="0"/>
            <c:spPr>
              <a:solidFill>
                <a:schemeClr val="accent3">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1-8867-4DAA-B54F-6EEC7EA03E53}"/>
              </c:ext>
            </c:extLst>
          </c:dPt>
          <c:dPt>
            <c:idx val="9"/>
            <c:bubble3D val="0"/>
            <c:spPr>
              <a:solidFill>
                <a:schemeClr val="accent4">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3-8867-4DAA-B54F-6EEC7EA03E53}"/>
              </c:ext>
            </c:extLst>
          </c:dPt>
          <c:dPt>
            <c:idx val="10"/>
            <c:bubble3D val="0"/>
            <c:spPr>
              <a:solidFill>
                <a:schemeClr val="accent5">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5-8867-4DAA-B54F-6EEC7EA03E53}"/>
              </c:ext>
            </c:extLst>
          </c:dPt>
          <c:dPt>
            <c:idx val="11"/>
            <c:bubble3D val="0"/>
            <c:spPr>
              <a:solidFill>
                <a:schemeClr val="accent6">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7-8867-4DAA-B54F-6EEC7EA03E53}"/>
              </c:ext>
            </c:extLst>
          </c:dPt>
          <c:dPt>
            <c:idx val="12"/>
            <c:bubble3D val="0"/>
            <c:spPr>
              <a:solidFill>
                <a:schemeClr val="accent1">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9-8867-4DAA-B54F-6EEC7EA03E53}"/>
              </c:ext>
            </c:extLst>
          </c:dPt>
          <c:dPt>
            <c:idx val="13"/>
            <c:bubble3D val="0"/>
            <c:spPr>
              <a:solidFill>
                <a:schemeClr val="accent2">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B-8867-4DAA-B54F-6EEC7EA03E53}"/>
              </c:ext>
            </c:extLst>
          </c:dPt>
          <c:dPt>
            <c:idx val="14"/>
            <c:bubble3D val="0"/>
            <c:spPr>
              <a:solidFill>
                <a:schemeClr val="accent3">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D-8867-4DAA-B54F-6EEC7EA03E53}"/>
              </c:ext>
            </c:extLst>
          </c:dPt>
          <c:dPt>
            <c:idx val="15"/>
            <c:bubble3D val="0"/>
            <c:spPr>
              <a:solidFill>
                <a:schemeClr val="accent4">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F-8867-4DAA-B54F-6EEC7EA03E53}"/>
              </c:ext>
            </c:extLst>
          </c:dPt>
          <c:dPt>
            <c:idx val="16"/>
            <c:bubble3D val="0"/>
            <c:spPr>
              <a:solidFill>
                <a:schemeClr val="accent5">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21-8867-4DAA-B54F-6EEC7EA03E53}"/>
              </c:ext>
            </c:extLst>
          </c:dPt>
          <c:dPt>
            <c:idx val="17"/>
            <c:bubble3D val="0"/>
            <c:spPr>
              <a:solidFill>
                <a:schemeClr val="accent6">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23-8867-4DAA-B54F-6EEC7EA03E53}"/>
              </c:ext>
            </c:extLst>
          </c:dPt>
          <c:dPt>
            <c:idx val="18"/>
            <c:bubble3D val="0"/>
            <c:spPr>
              <a:solidFill>
                <a:schemeClr val="accent1">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5-8867-4DAA-B54F-6EEC7EA03E53}"/>
              </c:ext>
            </c:extLst>
          </c:dPt>
          <c:dPt>
            <c:idx val="19"/>
            <c:bubble3D val="0"/>
            <c:spPr>
              <a:solidFill>
                <a:schemeClr val="accent2">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7-8867-4DAA-B54F-6EEC7EA03E53}"/>
              </c:ext>
            </c:extLst>
          </c:dPt>
          <c:dPt>
            <c:idx val="20"/>
            <c:bubble3D val="0"/>
            <c:spPr>
              <a:solidFill>
                <a:schemeClr val="accent3">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9-8867-4DAA-B54F-6EEC7EA03E53}"/>
              </c:ext>
            </c:extLst>
          </c:dPt>
          <c:cat>
            <c:strRef>
              <c:f>'Annual Cash Flow'!$F$30:$F$47</c:f>
              <c:strCache>
                <c:ptCount val="18"/>
                <c:pt idx="0">
                  <c:v> Federal Tax</c:v>
                </c:pt>
                <c:pt idx="1">
                  <c:v> Provincial Income Tax</c:v>
                </c:pt>
                <c:pt idx="2">
                  <c:v> Vehicle Tax/Fees</c:v>
                </c:pt>
                <c:pt idx="3">
                  <c:v> Vehicle Payments</c:v>
                </c:pt>
                <c:pt idx="4">
                  <c:v> Mortgage/Rent</c:v>
                </c:pt>
                <c:pt idx="5">
                  <c:v> Insurance</c:v>
                </c:pt>
                <c:pt idx="6">
                  <c:v> Electricity</c:v>
                </c:pt>
                <c:pt idx="7">
                  <c:v> Gas</c:v>
                </c:pt>
                <c:pt idx="8">
                  <c:v> Water/Sewer</c:v>
                </c:pt>
                <c:pt idx="9">
                  <c:v> Garbage</c:v>
                </c:pt>
                <c:pt idx="10">
                  <c:v> Phone</c:v>
                </c:pt>
                <c:pt idx="11">
                  <c:v> Internet</c:v>
                </c:pt>
                <c:pt idx="12">
                  <c:v> Life/Disability Premiums</c:v>
                </c:pt>
                <c:pt idx="13">
                  <c:v> Food</c:v>
                </c:pt>
                <c:pt idx="14">
                  <c:v> Clothing</c:v>
                </c:pt>
                <c:pt idx="15">
                  <c:v> Medical/Dental/Rx</c:v>
                </c:pt>
                <c:pt idx="16">
                  <c:v> Other 1</c:v>
                </c:pt>
                <c:pt idx="17">
                  <c:v> Other 2</c:v>
                </c:pt>
              </c:strCache>
            </c:strRef>
          </c:cat>
          <c:val>
            <c:numRef>
              <c:f>'Annual Cash Flow'!$G$30:$G$47</c:f>
              <c:numCache>
                <c:formatCode>"$"#,##0.00_);\("$"#,##0.00\)</c:formatCode>
                <c:ptCount val="18"/>
                <c:pt idx="0">
                  <c:v>15000</c:v>
                </c:pt>
                <c:pt idx="1">
                  <c:v>2500</c:v>
                </c:pt>
                <c:pt idx="2">
                  <c:v>200</c:v>
                </c:pt>
                <c:pt idx="3">
                  <c:v>4000</c:v>
                </c:pt>
                <c:pt idx="4">
                  <c:v>15000</c:v>
                </c:pt>
                <c:pt idx="5">
                  <c:v>250</c:v>
                </c:pt>
                <c:pt idx="6">
                  <c:v>1200</c:v>
                </c:pt>
                <c:pt idx="7">
                  <c:v>600</c:v>
                </c:pt>
                <c:pt idx="8">
                  <c:v>600</c:v>
                </c:pt>
                <c:pt idx="9">
                  <c:v>150</c:v>
                </c:pt>
                <c:pt idx="10">
                  <c:v>600</c:v>
                </c:pt>
                <c:pt idx="11">
                  <c:v>600</c:v>
                </c:pt>
                <c:pt idx="12">
                  <c:v>1500</c:v>
                </c:pt>
                <c:pt idx="13">
                  <c:v>5000</c:v>
                </c:pt>
                <c:pt idx="14">
                  <c:v>1200</c:v>
                </c:pt>
                <c:pt idx="15">
                  <c:v>600</c:v>
                </c:pt>
              </c:numCache>
            </c:numRef>
          </c:val>
          <c:extLst>
            <c:ext xmlns:c16="http://schemas.microsoft.com/office/drawing/2014/chart" uri="{C3380CC4-5D6E-409C-BE32-E72D297353CC}">
              <c16:uniqueId val="{0000002A-8867-4DAA-B54F-6EEC7EA03E53}"/>
            </c:ext>
          </c:extLst>
        </c:ser>
        <c:dLbls>
          <c:showLegendKey val="0"/>
          <c:showVal val="0"/>
          <c:showCatName val="0"/>
          <c:showSerName val="0"/>
          <c:showPercent val="0"/>
          <c:showBubbleSize val="0"/>
          <c:showLeaderLines val="1"/>
        </c:dLbls>
        <c:firstSliceAng val="0"/>
        <c:holeSize val="78"/>
      </c:doughnutChart>
      <c:spPr>
        <a:noFill/>
        <a:ln>
          <a:noFill/>
        </a:ln>
        <a:effectLst/>
      </c:spPr>
    </c:plotArea>
    <c:legend>
      <c:legendPos val="t"/>
      <c:layout>
        <c:manualLayout>
          <c:xMode val="edge"/>
          <c:yMode val="edge"/>
          <c:x val="4.3170176247053086E-3"/>
          <c:y val="1.9493177387914229E-2"/>
          <c:w val="0.99136596475058936"/>
          <c:h val="0.488551211800279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lumMod val="75000"/>
                  <a:lumOff val="2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chemeClr val="tx2">
              <a:lumMod val="75000"/>
              <a:lumOff val="2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01543039604126"/>
          <c:y val="0.49479951701943697"/>
          <c:w val="0.61673771670260957"/>
          <c:h val="0.47187047525492054"/>
        </c:manualLayout>
      </c:layout>
      <c:doughnutChart>
        <c:varyColors val="1"/>
        <c:ser>
          <c:idx val="0"/>
          <c:order val="0"/>
          <c:tx>
            <c:strRef>
              <c:f>'Annual Cash Flow'!$C$29</c:f>
              <c:strCache>
                <c:ptCount val="1"/>
                <c:pt idx="0">
                  <c:v>Annual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extLst>
              <c:ext xmlns:c16="http://schemas.microsoft.com/office/drawing/2014/chart" uri="{C3380CC4-5D6E-409C-BE32-E72D297353CC}">
                <c16:uniqueId val="{00000001-4391-4144-92F9-817A6B69FD13}"/>
              </c:ext>
            </c:extLst>
          </c:dPt>
          <c:dPt>
            <c:idx val="1"/>
            <c:bubble3D val="0"/>
            <c:spPr>
              <a:solidFill>
                <a:schemeClr val="accent2"/>
              </a:solidFill>
              <a:ln w="38100">
                <a:solidFill>
                  <a:schemeClr val="accent5">
                    <a:lumMod val="20000"/>
                    <a:lumOff val="80000"/>
                  </a:schemeClr>
                </a:solidFill>
              </a:ln>
              <a:effectLst/>
            </c:spPr>
            <c:extLst>
              <c:ext xmlns:c16="http://schemas.microsoft.com/office/drawing/2014/chart" uri="{C3380CC4-5D6E-409C-BE32-E72D297353CC}">
                <c16:uniqueId val="{00000003-4391-4144-92F9-817A6B69FD13}"/>
              </c:ext>
            </c:extLst>
          </c:dPt>
          <c:dPt>
            <c:idx val="2"/>
            <c:bubble3D val="0"/>
            <c:spPr>
              <a:solidFill>
                <a:schemeClr val="accent3"/>
              </a:solidFill>
              <a:ln w="38100">
                <a:solidFill>
                  <a:schemeClr val="accent5">
                    <a:lumMod val="20000"/>
                    <a:lumOff val="80000"/>
                  </a:schemeClr>
                </a:solidFill>
              </a:ln>
              <a:effectLst/>
            </c:spPr>
            <c:extLst>
              <c:ext xmlns:c16="http://schemas.microsoft.com/office/drawing/2014/chart" uri="{C3380CC4-5D6E-409C-BE32-E72D297353CC}">
                <c16:uniqueId val="{00000005-4391-4144-92F9-817A6B69FD13}"/>
              </c:ext>
            </c:extLst>
          </c:dPt>
          <c:dPt>
            <c:idx val="3"/>
            <c:bubble3D val="0"/>
            <c:spPr>
              <a:solidFill>
                <a:schemeClr val="accent4"/>
              </a:solidFill>
              <a:ln w="38100">
                <a:solidFill>
                  <a:schemeClr val="accent5">
                    <a:lumMod val="20000"/>
                    <a:lumOff val="80000"/>
                  </a:schemeClr>
                </a:solidFill>
              </a:ln>
              <a:effectLst/>
            </c:spPr>
            <c:extLst>
              <c:ext xmlns:c16="http://schemas.microsoft.com/office/drawing/2014/chart" uri="{C3380CC4-5D6E-409C-BE32-E72D297353CC}">
                <c16:uniqueId val="{00000007-4391-4144-92F9-817A6B69FD13}"/>
              </c:ext>
            </c:extLst>
          </c:dPt>
          <c:dPt>
            <c:idx val="4"/>
            <c:bubble3D val="0"/>
            <c:spPr>
              <a:solidFill>
                <a:schemeClr val="accent5"/>
              </a:solidFill>
              <a:ln w="38100">
                <a:solidFill>
                  <a:schemeClr val="accent5">
                    <a:lumMod val="20000"/>
                    <a:lumOff val="80000"/>
                  </a:schemeClr>
                </a:solidFill>
              </a:ln>
              <a:effectLst/>
            </c:spPr>
            <c:extLst>
              <c:ext xmlns:c16="http://schemas.microsoft.com/office/drawing/2014/chart" uri="{C3380CC4-5D6E-409C-BE32-E72D297353CC}">
                <c16:uniqueId val="{00000009-4391-4144-92F9-817A6B69FD13}"/>
              </c:ext>
            </c:extLst>
          </c:dPt>
          <c:dPt>
            <c:idx val="5"/>
            <c:bubble3D val="0"/>
            <c:spPr>
              <a:solidFill>
                <a:schemeClr val="accent6"/>
              </a:solidFill>
              <a:ln w="38100">
                <a:solidFill>
                  <a:schemeClr val="accent5">
                    <a:lumMod val="20000"/>
                    <a:lumOff val="80000"/>
                  </a:schemeClr>
                </a:solidFill>
              </a:ln>
              <a:effectLst/>
            </c:spPr>
            <c:extLst>
              <c:ext xmlns:c16="http://schemas.microsoft.com/office/drawing/2014/chart" uri="{C3380CC4-5D6E-409C-BE32-E72D297353CC}">
                <c16:uniqueId val="{0000000B-4391-4144-92F9-817A6B69FD13}"/>
              </c:ext>
            </c:extLst>
          </c:dPt>
          <c:cat>
            <c:strRef>
              <c:f>'Annual Cash Flow'!$B$30:$B$35</c:f>
              <c:strCache>
                <c:ptCount val="6"/>
                <c:pt idx="0">
                  <c:v> Salary</c:v>
                </c:pt>
                <c:pt idx="1">
                  <c:v> Commissions/bonus</c:v>
                </c:pt>
                <c:pt idx="2">
                  <c:v> Other 1</c:v>
                </c:pt>
                <c:pt idx="3">
                  <c:v> Other 2</c:v>
                </c:pt>
                <c:pt idx="4">
                  <c:v> Other 3</c:v>
                </c:pt>
                <c:pt idx="5">
                  <c:v> Other 4</c:v>
                </c:pt>
              </c:strCache>
            </c:strRef>
          </c:cat>
          <c:val>
            <c:numRef>
              <c:f>'Annual Cash Flow'!$C$30:$C$35</c:f>
              <c:numCache>
                <c:formatCode>"$"#,##0.00_);\("$"#,##0.00\)</c:formatCode>
                <c:ptCount val="6"/>
                <c:pt idx="0">
                  <c:v>90000</c:v>
                </c:pt>
                <c:pt idx="1">
                  <c:v>5000</c:v>
                </c:pt>
                <c:pt idx="2">
                  <c:v>30000</c:v>
                </c:pt>
              </c:numCache>
            </c:numRef>
          </c:val>
          <c:extLst>
            <c:ext xmlns:c16="http://schemas.microsoft.com/office/drawing/2014/chart" uri="{C3380CC4-5D6E-409C-BE32-E72D297353CC}">
              <c16:uniqueId val="{0000000C-4391-4144-92F9-817A6B69FD13}"/>
            </c:ext>
          </c:extLst>
        </c:ser>
        <c:dLbls>
          <c:showLegendKey val="0"/>
          <c:showVal val="0"/>
          <c:showCatName val="0"/>
          <c:showSerName val="0"/>
          <c:showPercent val="0"/>
          <c:showBubbleSize val="0"/>
          <c:showLeaderLines val="1"/>
        </c:dLbls>
        <c:firstSliceAng val="0"/>
        <c:holeSize val="78"/>
      </c:doughnutChart>
      <c:spPr>
        <a:noFill/>
        <a:ln w="25400">
          <a:noFill/>
        </a:ln>
        <a:effectLst/>
      </c:spPr>
    </c:plotArea>
    <c:legend>
      <c:legendPos val="t"/>
      <c:layout>
        <c:manualLayout>
          <c:xMode val="edge"/>
          <c:yMode val="edge"/>
          <c:x val="0"/>
          <c:y val="1.6244314489928524E-2"/>
          <c:w val="0.99283882508317023"/>
          <c:h val="0.159601541035440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lumMod val="75000"/>
                  <a:lumOff val="2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chemeClr val="tx2">
              <a:lumMod val="75000"/>
              <a:lumOff val="25000"/>
            </a:schemeClr>
          </a:solidFill>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86937415265841"/>
          <c:y val="0.49840703391608221"/>
          <c:w val="0.61626161233662591"/>
          <c:h val="0.47210684921694734"/>
        </c:manualLayout>
      </c:layout>
      <c:doughnutChart>
        <c:varyColors val="1"/>
        <c:ser>
          <c:idx val="0"/>
          <c:order val="0"/>
          <c:tx>
            <c:strRef>
              <c:f>'Annual Cash Flow'!$K$29</c:f>
              <c:strCache>
                <c:ptCount val="1"/>
                <c:pt idx="0">
                  <c:v>Annual  </c:v>
                </c:pt>
              </c:strCache>
            </c:strRef>
          </c:tx>
          <c:spPr>
            <a:ln w="38100">
              <a:solidFill>
                <a:schemeClr val="accent5">
                  <a:lumMod val="20000"/>
                  <a:lumOff val="80000"/>
                </a:schemeClr>
              </a:solidFill>
            </a:ln>
          </c:spPr>
          <c:cat>
            <c:strRef>
              <c:f>'Annual Cash Flow'!$J$30:$J$40</c:f>
              <c:strCache>
                <c:ptCount val="11"/>
                <c:pt idx="0">
                  <c:v> Dining</c:v>
                </c:pt>
                <c:pt idx="1">
                  <c:v> Gifts</c:v>
                </c:pt>
                <c:pt idx="2">
                  <c:v> Travel</c:v>
                </c:pt>
                <c:pt idx="3">
                  <c:v> Entertainment</c:v>
                </c:pt>
                <c:pt idx="4">
                  <c:v> Personal Care</c:v>
                </c:pt>
                <c:pt idx="5">
                  <c:v> Shopping</c:v>
                </c:pt>
                <c:pt idx="6">
                  <c:v> Charity</c:v>
                </c:pt>
                <c:pt idx="7">
                  <c:v> Club/Memberships</c:v>
                </c:pt>
                <c:pt idx="8">
                  <c:v> Home Improvements</c:v>
                </c:pt>
                <c:pt idx="9">
                  <c:v> Other 1</c:v>
                </c:pt>
                <c:pt idx="10">
                  <c:v> Other 2</c:v>
                </c:pt>
              </c:strCache>
            </c:strRef>
          </c:cat>
          <c:val>
            <c:numRef>
              <c:f>'Annual Cash Flow'!$K$30:$K$40</c:f>
              <c:numCache>
                <c:formatCode>"$"#,##0.00_);\("$"#,##0.00\)</c:formatCode>
                <c:ptCount val="11"/>
                <c:pt idx="0">
                  <c:v>1200</c:v>
                </c:pt>
                <c:pt idx="1">
                  <c:v>600</c:v>
                </c:pt>
                <c:pt idx="2">
                  <c:v>2250</c:v>
                </c:pt>
                <c:pt idx="3">
                  <c:v>1200</c:v>
                </c:pt>
                <c:pt idx="4">
                  <c:v>300</c:v>
                </c:pt>
                <c:pt idx="5">
                  <c:v>2000</c:v>
                </c:pt>
                <c:pt idx="6">
                  <c:v>600</c:v>
                </c:pt>
                <c:pt idx="7">
                  <c:v>300</c:v>
                </c:pt>
                <c:pt idx="8">
                  <c:v>4800</c:v>
                </c:pt>
              </c:numCache>
            </c:numRef>
          </c:val>
          <c:extLst>
            <c:ext xmlns:c16="http://schemas.microsoft.com/office/drawing/2014/chart" uri="{C3380CC4-5D6E-409C-BE32-E72D297353CC}">
              <c16:uniqueId val="{00000000-D46B-4C5E-AA17-D52937E5E1CE}"/>
            </c:ext>
          </c:extLst>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0"/>
          <c:y val="1.2995451591942819E-2"/>
          <c:w val="0.99838712908977978"/>
          <c:h val="0.3281269665853172"/>
        </c:manualLayout>
      </c:layout>
      <c:overlay val="0"/>
    </c:legend>
    <c:plotVisOnly val="1"/>
    <c:dispBlanksAs val="gap"/>
    <c:showDLblsOverMax val="0"/>
  </c:chart>
  <c:spPr>
    <a:noFill/>
    <a:ln>
      <a:noFill/>
    </a:ln>
  </c:spPr>
  <c:txPr>
    <a:bodyPr/>
    <a:lstStyle/>
    <a:p>
      <a:pPr>
        <a:defRPr>
          <a:solidFill>
            <a:schemeClr val="tx2">
              <a:lumMod val="75000"/>
              <a:lumOff val="2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46913837757035"/>
          <c:y val="0.51883982338465007"/>
          <c:w val="0.60160857281374858"/>
          <c:h val="0.46029505814697141"/>
        </c:manualLayout>
      </c:layout>
      <c:doughnutChart>
        <c:varyColors val="1"/>
        <c:ser>
          <c:idx val="0"/>
          <c:order val="0"/>
          <c:tx>
            <c:strRef>
              <c:f>'Annual Cash Flow'!$O$29</c:f>
              <c:strCache>
                <c:ptCount val="1"/>
                <c:pt idx="0">
                  <c:v>Annual  </c:v>
                </c:pt>
              </c:strCache>
            </c:strRef>
          </c:tx>
          <c:spPr>
            <a:ln w="38100">
              <a:solidFill>
                <a:schemeClr val="accent5">
                  <a:lumMod val="20000"/>
                  <a:lumOff val="80000"/>
                </a:schemeClr>
              </a:solidFill>
            </a:ln>
          </c:spPr>
          <c:cat>
            <c:strRef>
              <c:f>'Annual Cash Flow'!$N$30:$N$34</c:f>
              <c:strCache>
                <c:ptCount val="5"/>
                <c:pt idx="0">
                  <c:v> Cash Reserves</c:v>
                </c:pt>
                <c:pt idx="1">
                  <c:v> RRSP/Etc</c:v>
                </c:pt>
                <c:pt idx="2">
                  <c:v> Savings/Investment</c:v>
                </c:pt>
                <c:pt idx="3">
                  <c:v> Other 1</c:v>
                </c:pt>
                <c:pt idx="4">
                  <c:v> Other 2</c:v>
                </c:pt>
              </c:strCache>
            </c:strRef>
          </c:cat>
          <c:val>
            <c:numRef>
              <c:f>'Annual Cash Flow'!$O$30:$O$34</c:f>
              <c:numCache>
                <c:formatCode>"$"#,##0.00_);\("$"#,##0.00\)</c:formatCode>
                <c:ptCount val="5"/>
                <c:pt idx="0">
                  <c:v>5000</c:v>
                </c:pt>
                <c:pt idx="1">
                  <c:v>12000</c:v>
                </c:pt>
                <c:pt idx="2">
                  <c:v>6000</c:v>
                </c:pt>
              </c:numCache>
            </c:numRef>
          </c:val>
          <c:extLst>
            <c:ext xmlns:c16="http://schemas.microsoft.com/office/drawing/2014/chart" uri="{C3380CC4-5D6E-409C-BE32-E72D297353CC}">
              <c16:uniqueId val="{00000000-3010-465F-ADF3-183A78ABB08F}"/>
            </c:ext>
          </c:extLst>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7.4102679840179191E-3"/>
          <c:y val="9.7465886939571145E-3"/>
          <c:w val="0.98834344751492054"/>
          <c:h val="0.17137342481312642"/>
        </c:manualLayout>
      </c:layout>
      <c:overlay val="0"/>
    </c:legend>
    <c:plotVisOnly val="1"/>
    <c:dispBlanksAs val="gap"/>
    <c:showDLblsOverMax val="0"/>
  </c:chart>
  <c:spPr>
    <a:noFill/>
    <a:ln>
      <a:noFill/>
    </a:ln>
  </c:spPr>
  <c:txPr>
    <a:bodyPr/>
    <a:lstStyle/>
    <a:p>
      <a:pPr>
        <a:defRPr>
          <a:solidFill>
            <a:schemeClr val="tx2">
              <a:lumMod val="75000"/>
              <a:lumOff val="2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onthly Cash Flow'!A1"/><Relationship Id="rId2" Type="http://schemas.openxmlformats.org/officeDocument/2006/relationships/hyperlink" Target="#'Annual Cash Flow'!A1"/><Relationship Id="rId1" Type="http://schemas.openxmlformats.org/officeDocument/2006/relationships/hyperlink" Target="#Guide!A1"/><Relationship Id="rId5" Type="http://schemas.openxmlformats.org/officeDocument/2006/relationships/image" Target="../media/image1.png"/><Relationship Id="rId4" Type="http://schemas.openxmlformats.org/officeDocument/2006/relationships/hyperlink" Target="#'Daily Cash Flow'!A1"/></Relationships>
</file>

<file path=xl/drawings/_rels/drawing2.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hyperlink" Target="#'Monthly Cash Flow'!A1"/><Relationship Id="rId7" Type="http://schemas.openxmlformats.org/officeDocument/2006/relationships/chart" Target="../charts/chart3.xml"/><Relationship Id="rId2" Type="http://schemas.openxmlformats.org/officeDocument/2006/relationships/hyperlink" Target="#'Annual Cash Flow'!A1"/><Relationship Id="rId1" Type="http://schemas.openxmlformats.org/officeDocument/2006/relationships/hyperlink" Target="#Guide!A1"/><Relationship Id="rId6" Type="http://schemas.openxmlformats.org/officeDocument/2006/relationships/chart" Target="../charts/chart2.xml"/><Relationship Id="rId5" Type="http://schemas.openxmlformats.org/officeDocument/2006/relationships/chart" Target="../charts/chart1.xml"/><Relationship Id="rId4" Type="http://schemas.openxmlformats.org/officeDocument/2006/relationships/hyperlink" Target="#'Daily Cash Flow'!A1"/></Relationships>
</file>

<file path=xl/drawings/_rels/drawing3.xml.rels><?xml version="1.0" encoding="UTF-8" standalone="yes"?>
<Relationships xmlns="http://schemas.openxmlformats.org/package/2006/relationships"><Relationship Id="rId3" Type="http://schemas.openxmlformats.org/officeDocument/2006/relationships/hyperlink" Target="#'Monthly Cash Flow'!A1"/><Relationship Id="rId2" Type="http://schemas.openxmlformats.org/officeDocument/2006/relationships/hyperlink" Target="#'Annual Cash Flow'!A1"/><Relationship Id="rId1" Type="http://schemas.openxmlformats.org/officeDocument/2006/relationships/hyperlink" Target="#Guide!A1"/><Relationship Id="rId4" Type="http://schemas.openxmlformats.org/officeDocument/2006/relationships/hyperlink" Target="#'Daily Cash Flow'!A1"/></Relationships>
</file>

<file path=xl/drawings/_rels/drawing4.xml.rels><?xml version="1.0" encoding="UTF-8" standalone="yes"?>
<Relationships xmlns="http://schemas.openxmlformats.org/package/2006/relationships"><Relationship Id="rId3" Type="http://schemas.openxmlformats.org/officeDocument/2006/relationships/hyperlink" Target="#'Monthly Cash Flow'!A1"/><Relationship Id="rId2" Type="http://schemas.openxmlformats.org/officeDocument/2006/relationships/hyperlink" Target="#'Annual Cash Flow'!A1"/><Relationship Id="rId1" Type="http://schemas.openxmlformats.org/officeDocument/2006/relationships/hyperlink" Target="#Guide!A1"/><Relationship Id="rId4" Type="http://schemas.openxmlformats.org/officeDocument/2006/relationships/hyperlink" Target="#'Daily Cash Flow'!A1"/></Relationships>
</file>

<file path=xl/drawings/drawing1.xml><?xml version="1.0" encoding="utf-8"?>
<xdr:wsDr xmlns:xdr="http://schemas.openxmlformats.org/drawingml/2006/spreadsheetDrawing" xmlns:a="http://schemas.openxmlformats.org/drawingml/2006/main">
  <xdr:twoCellAnchor editAs="absolute">
    <xdr:from>
      <xdr:col>5</xdr:col>
      <xdr:colOff>28574</xdr:colOff>
      <xdr:row>0</xdr:row>
      <xdr:rowOff>0</xdr:rowOff>
    </xdr:from>
    <xdr:to>
      <xdr:col>5</xdr:col>
      <xdr:colOff>895349</xdr:colOff>
      <xdr:row>1</xdr:row>
      <xdr:rowOff>0</xdr:rowOff>
    </xdr:to>
    <xdr:sp macro="" textlink="">
      <xdr:nvSpPr>
        <xdr:cNvPr id="3" name="Rectangle 2">
          <a:hlinkClick xmlns:r="http://schemas.openxmlformats.org/officeDocument/2006/relationships" r:id="rId1" tooltip="Click to view cash flow guide"/>
          <a:extLst>
            <a:ext uri="{FF2B5EF4-FFF2-40B4-BE49-F238E27FC236}">
              <a16:creationId xmlns:a16="http://schemas.microsoft.com/office/drawing/2014/main" id="{00000000-0008-0000-0000-000003000000}"/>
            </a:ext>
          </a:extLst>
        </xdr:cNvPr>
        <xdr:cNvSpPr/>
      </xdr:nvSpPr>
      <xdr:spPr>
        <a:xfrm>
          <a:off x="5705474"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rPr>
            <a:t>GUIDE</a:t>
          </a:r>
        </a:p>
      </xdr:txBody>
    </xdr:sp>
    <xdr:clientData/>
  </xdr:twoCellAnchor>
  <xdr:twoCellAnchor editAs="absolute">
    <xdr:from>
      <xdr:col>5</xdr:col>
      <xdr:colOff>952500</xdr:colOff>
      <xdr:row>0</xdr:row>
      <xdr:rowOff>0</xdr:rowOff>
    </xdr:from>
    <xdr:to>
      <xdr:col>5</xdr:col>
      <xdr:colOff>2057400</xdr:colOff>
      <xdr:row>1</xdr:row>
      <xdr:rowOff>0</xdr:rowOff>
    </xdr:to>
    <xdr:sp macro="" textlink="">
      <xdr:nvSpPr>
        <xdr:cNvPr id="9" name="Rectangle 8">
          <a:hlinkClick xmlns:r="http://schemas.openxmlformats.org/officeDocument/2006/relationships" r:id="rId2" tooltip="Click to view annual cash flow"/>
          <a:extLst>
            <a:ext uri="{FF2B5EF4-FFF2-40B4-BE49-F238E27FC236}">
              <a16:creationId xmlns:a16="http://schemas.microsoft.com/office/drawing/2014/main" id="{00000000-0008-0000-0000-000009000000}"/>
            </a:ext>
          </a:extLst>
        </xdr:cNvPr>
        <xdr:cNvSpPr/>
      </xdr:nvSpPr>
      <xdr:spPr>
        <a:xfrm>
          <a:off x="6629400"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ANNUAL</a:t>
          </a:r>
        </a:p>
      </xdr:txBody>
    </xdr:sp>
    <xdr:clientData/>
  </xdr:twoCellAnchor>
  <xdr:twoCellAnchor editAs="absolute">
    <xdr:from>
      <xdr:col>5</xdr:col>
      <xdr:colOff>2114551</xdr:colOff>
      <xdr:row>0</xdr:row>
      <xdr:rowOff>0</xdr:rowOff>
    </xdr:from>
    <xdr:to>
      <xdr:col>7</xdr:col>
      <xdr:colOff>390525</xdr:colOff>
      <xdr:row>1</xdr:row>
      <xdr:rowOff>0</xdr:rowOff>
    </xdr:to>
    <xdr:sp macro="" textlink="">
      <xdr:nvSpPr>
        <xdr:cNvPr id="10" name="Rectangle 9">
          <a:hlinkClick xmlns:r="http://schemas.openxmlformats.org/officeDocument/2006/relationships" r:id="rId3" tooltip="Click to view monthly cash flow"/>
          <a:extLst>
            <a:ext uri="{FF2B5EF4-FFF2-40B4-BE49-F238E27FC236}">
              <a16:creationId xmlns:a16="http://schemas.microsoft.com/office/drawing/2014/main" id="{00000000-0008-0000-0000-00000A000000}"/>
            </a:ext>
          </a:extLst>
        </xdr:cNvPr>
        <xdr:cNvSpPr/>
      </xdr:nvSpPr>
      <xdr:spPr>
        <a:xfrm>
          <a:off x="7791451"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MONTHLY</a:t>
          </a:r>
        </a:p>
      </xdr:txBody>
    </xdr:sp>
    <xdr:clientData/>
  </xdr:twoCellAnchor>
  <xdr:twoCellAnchor editAs="absolute">
    <xdr:from>
      <xdr:col>7</xdr:col>
      <xdr:colOff>447675</xdr:colOff>
      <xdr:row>0</xdr:row>
      <xdr:rowOff>0</xdr:rowOff>
    </xdr:from>
    <xdr:to>
      <xdr:col>9</xdr:col>
      <xdr:colOff>28575</xdr:colOff>
      <xdr:row>1</xdr:row>
      <xdr:rowOff>0</xdr:rowOff>
    </xdr:to>
    <xdr:sp macro="" textlink="">
      <xdr:nvSpPr>
        <xdr:cNvPr id="11" name="Rectangle 10">
          <a:hlinkClick xmlns:r="http://schemas.openxmlformats.org/officeDocument/2006/relationships" r:id="rId4" tooltip="Click to view daily cash flow"/>
          <a:extLst>
            <a:ext uri="{FF2B5EF4-FFF2-40B4-BE49-F238E27FC236}">
              <a16:creationId xmlns:a16="http://schemas.microsoft.com/office/drawing/2014/main" id="{00000000-0008-0000-0000-00000B000000}"/>
            </a:ext>
          </a:extLst>
        </xdr:cNvPr>
        <xdr:cNvSpPr/>
      </xdr:nvSpPr>
      <xdr:spPr>
        <a:xfrm>
          <a:off x="9001125" y="0"/>
          <a:ext cx="8001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DAILY</a:t>
          </a:r>
        </a:p>
      </xdr:txBody>
    </xdr:sp>
    <xdr:clientData/>
  </xdr:twoCellAnchor>
  <xdr:twoCellAnchor editAs="absolute">
    <xdr:from>
      <xdr:col>5</xdr:col>
      <xdr:colOff>927847</xdr:colOff>
      <xdr:row>0</xdr:row>
      <xdr:rowOff>1</xdr:rowOff>
    </xdr:from>
    <xdr:to>
      <xdr:col>5</xdr:col>
      <xdr:colOff>929528</xdr:colOff>
      <xdr:row>0</xdr:row>
      <xdr:rowOff>484633</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H="1" flipV="1">
          <a:off x="6604747"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2087096</xdr:colOff>
      <xdr:row>0</xdr:row>
      <xdr:rowOff>0</xdr:rowOff>
    </xdr:from>
    <xdr:to>
      <xdr:col>5</xdr:col>
      <xdr:colOff>2088777</xdr:colOff>
      <xdr:row>0</xdr:row>
      <xdr:rowOff>484632</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flipH="1" flipV="1">
          <a:off x="7763996"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419100</xdr:colOff>
      <xdr:row>0</xdr:row>
      <xdr:rowOff>0</xdr:rowOff>
    </xdr:from>
    <xdr:to>
      <xdr:col>7</xdr:col>
      <xdr:colOff>420781</xdr:colOff>
      <xdr:row>0</xdr:row>
      <xdr:rowOff>484632</xdr:rowOff>
    </xdr:to>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flipH="1" flipV="1">
          <a:off x="897255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54909</xdr:colOff>
      <xdr:row>0</xdr:row>
      <xdr:rowOff>0</xdr:rowOff>
    </xdr:from>
    <xdr:to>
      <xdr:col>9</xdr:col>
      <xdr:colOff>56590</xdr:colOff>
      <xdr:row>0</xdr:row>
      <xdr:rowOff>484632</xdr:rowOff>
    </xdr:to>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flipH="1" flipV="1">
          <a:off x="9827559"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4483</xdr:colOff>
      <xdr:row>0</xdr:row>
      <xdr:rowOff>0</xdr:rowOff>
    </xdr:from>
    <xdr:to>
      <xdr:col>5</xdr:col>
      <xdr:colOff>6164</xdr:colOff>
      <xdr:row>0</xdr:row>
      <xdr:rowOff>484632</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flipH="1" flipV="1">
          <a:off x="568138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114300</xdr:colOff>
      <xdr:row>3</xdr:row>
      <xdr:rowOff>38099</xdr:rowOff>
    </xdr:from>
    <xdr:to>
      <xdr:col>5</xdr:col>
      <xdr:colOff>1618655</xdr:colOff>
      <xdr:row>3</xdr:row>
      <xdr:rowOff>488482</xdr:rowOff>
    </xdr:to>
    <xdr:pic>
      <xdr:nvPicPr>
        <xdr:cNvPr id="4" name="Picture 3">
          <a:extLst>
            <a:ext uri="{FF2B5EF4-FFF2-40B4-BE49-F238E27FC236}">
              <a16:creationId xmlns:a16="http://schemas.microsoft.com/office/drawing/2014/main" id="{D570D8CB-4387-407E-8CD6-220343C837E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857249"/>
          <a:ext cx="1504355" cy="450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62191</xdr:colOff>
      <xdr:row>0</xdr:row>
      <xdr:rowOff>0</xdr:rowOff>
    </xdr:from>
    <xdr:to>
      <xdr:col>9</xdr:col>
      <xdr:colOff>24091</xdr:colOff>
      <xdr:row>1</xdr:row>
      <xdr:rowOff>0</xdr:rowOff>
    </xdr:to>
    <xdr:sp macro="" textlink="">
      <xdr:nvSpPr>
        <xdr:cNvPr id="10" name="Rectangle 9">
          <a:hlinkClick xmlns:r="http://schemas.openxmlformats.org/officeDocument/2006/relationships" r:id="rId1" tooltip="Click to view cash flow guide"/>
          <a:extLst>
            <a:ext uri="{FF2B5EF4-FFF2-40B4-BE49-F238E27FC236}">
              <a16:creationId xmlns:a16="http://schemas.microsoft.com/office/drawing/2014/main" id="{00000000-0008-0000-0100-00000A000000}"/>
            </a:ext>
          </a:extLst>
        </xdr:cNvPr>
        <xdr:cNvSpPr/>
      </xdr:nvSpPr>
      <xdr:spPr>
        <a:xfrm>
          <a:off x="5700991"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GUIDE</a:t>
          </a:r>
        </a:p>
      </xdr:txBody>
    </xdr:sp>
    <xdr:clientData/>
  </xdr:twoCellAnchor>
  <xdr:twoCellAnchor editAs="absolute">
    <xdr:from>
      <xdr:col>9</xdr:col>
      <xdr:colOff>81242</xdr:colOff>
      <xdr:row>0</xdr:row>
      <xdr:rowOff>0</xdr:rowOff>
    </xdr:from>
    <xdr:to>
      <xdr:col>9</xdr:col>
      <xdr:colOff>1186142</xdr:colOff>
      <xdr:row>1</xdr:row>
      <xdr:rowOff>0</xdr:rowOff>
    </xdr:to>
    <xdr:sp macro="" textlink="">
      <xdr:nvSpPr>
        <xdr:cNvPr id="11" name="Rectangle 10">
          <a:hlinkClick xmlns:r="http://schemas.openxmlformats.org/officeDocument/2006/relationships" r:id="rId2" tooltip="Click to view annual cash flow"/>
          <a:extLst>
            <a:ext uri="{FF2B5EF4-FFF2-40B4-BE49-F238E27FC236}">
              <a16:creationId xmlns:a16="http://schemas.microsoft.com/office/drawing/2014/main" id="{00000000-0008-0000-0100-00000B000000}"/>
            </a:ext>
          </a:extLst>
        </xdr:cNvPr>
        <xdr:cNvSpPr/>
      </xdr:nvSpPr>
      <xdr:spPr>
        <a:xfrm>
          <a:off x="6624917"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rPr>
            <a:t>ANNUAL</a:t>
          </a:r>
        </a:p>
      </xdr:txBody>
    </xdr:sp>
    <xdr:clientData/>
  </xdr:twoCellAnchor>
  <xdr:twoCellAnchor editAs="absolute">
    <xdr:from>
      <xdr:col>9</xdr:col>
      <xdr:colOff>1243293</xdr:colOff>
      <xdr:row>0</xdr:row>
      <xdr:rowOff>0</xdr:rowOff>
    </xdr:from>
    <xdr:to>
      <xdr:col>11</xdr:col>
      <xdr:colOff>119342</xdr:colOff>
      <xdr:row>1</xdr:row>
      <xdr:rowOff>0</xdr:rowOff>
    </xdr:to>
    <xdr:sp macro="" textlink="">
      <xdr:nvSpPr>
        <xdr:cNvPr id="12" name="Rectangle 11">
          <a:hlinkClick xmlns:r="http://schemas.openxmlformats.org/officeDocument/2006/relationships" r:id="rId3" tooltip="Click to view monthly cash flow"/>
          <a:extLst>
            <a:ext uri="{FF2B5EF4-FFF2-40B4-BE49-F238E27FC236}">
              <a16:creationId xmlns:a16="http://schemas.microsoft.com/office/drawing/2014/main" id="{00000000-0008-0000-0100-00000C000000}"/>
            </a:ext>
          </a:extLst>
        </xdr:cNvPr>
        <xdr:cNvSpPr/>
      </xdr:nvSpPr>
      <xdr:spPr>
        <a:xfrm>
          <a:off x="7786968"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MONTHLY</a:t>
          </a:r>
        </a:p>
      </xdr:txBody>
    </xdr:sp>
    <xdr:clientData/>
  </xdr:twoCellAnchor>
  <xdr:twoCellAnchor editAs="absolute">
    <xdr:from>
      <xdr:col>11</xdr:col>
      <xdr:colOff>176492</xdr:colOff>
      <xdr:row>0</xdr:row>
      <xdr:rowOff>0</xdr:rowOff>
    </xdr:from>
    <xdr:to>
      <xdr:col>13</xdr:col>
      <xdr:colOff>71717</xdr:colOff>
      <xdr:row>1</xdr:row>
      <xdr:rowOff>0</xdr:rowOff>
    </xdr:to>
    <xdr:sp macro="" textlink="">
      <xdr:nvSpPr>
        <xdr:cNvPr id="13" name="Rectangle 12">
          <a:hlinkClick xmlns:r="http://schemas.openxmlformats.org/officeDocument/2006/relationships" r:id="rId4" tooltip="Click to view daily cash flow"/>
          <a:extLst>
            <a:ext uri="{FF2B5EF4-FFF2-40B4-BE49-F238E27FC236}">
              <a16:creationId xmlns:a16="http://schemas.microsoft.com/office/drawing/2014/main" id="{00000000-0008-0000-0100-00000D000000}"/>
            </a:ext>
          </a:extLst>
        </xdr:cNvPr>
        <xdr:cNvSpPr/>
      </xdr:nvSpPr>
      <xdr:spPr>
        <a:xfrm>
          <a:off x="8996642" y="0"/>
          <a:ext cx="8001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DAILY</a:t>
          </a:r>
        </a:p>
      </xdr:txBody>
    </xdr:sp>
    <xdr:clientData/>
  </xdr:twoCellAnchor>
  <xdr:twoCellAnchor editAs="absolute">
    <xdr:from>
      <xdr:col>9</xdr:col>
      <xdr:colOff>56589</xdr:colOff>
      <xdr:row>0</xdr:row>
      <xdr:rowOff>1</xdr:rowOff>
    </xdr:from>
    <xdr:to>
      <xdr:col>9</xdr:col>
      <xdr:colOff>58270</xdr:colOff>
      <xdr:row>0</xdr:row>
      <xdr:rowOff>484633</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flipH="1" flipV="1">
          <a:off x="6600264"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1215838</xdr:colOff>
      <xdr:row>0</xdr:row>
      <xdr:rowOff>0</xdr:rowOff>
    </xdr:from>
    <xdr:to>
      <xdr:col>9</xdr:col>
      <xdr:colOff>1217519</xdr:colOff>
      <xdr:row>0</xdr:row>
      <xdr:rowOff>484632</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flipH="1" flipV="1">
          <a:off x="775951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11</xdr:col>
      <xdr:colOff>147917</xdr:colOff>
      <xdr:row>0</xdr:row>
      <xdr:rowOff>0</xdr:rowOff>
    </xdr:from>
    <xdr:to>
      <xdr:col>11</xdr:col>
      <xdr:colOff>149598</xdr:colOff>
      <xdr:row>0</xdr:row>
      <xdr:rowOff>484632</xdr:rowOff>
    </xdr:to>
    <xdr:cxnSp macro="">
      <xdr:nvCxnSpPr>
        <xdr:cNvPr id="16" name="Straight Connector 15">
          <a:extLst>
            <a:ext uri="{FF2B5EF4-FFF2-40B4-BE49-F238E27FC236}">
              <a16:creationId xmlns:a16="http://schemas.microsoft.com/office/drawing/2014/main" id="{00000000-0008-0000-0100-000010000000}"/>
            </a:ext>
          </a:extLst>
        </xdr:cNvPr>
        <xdr:cNvCxnSpPr/>
      </xdr:nvCxnSpPr>
      <xdr:spPr>
        <a:xfrm flipH="1" flipV="1">
          <a:off x="8968067"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98051</xdr:colOff>
      <xdr:row>0</xdr:row>
      <xdr:rowOff>0</xdr:rowOff>
    </xdr:from>
    <xdr:to>
      <xdr:col>13</xdr:col>
      <xdr:colOff>99732</xdr:colOff>
      <xdr:row>0</xdr:row>
      <xdr:rowOff>484632</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flipH="1" flipV="1">
          <a:off x="9823076"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38100</xdr:colOff>
      <xdr:row>0</xdr:row>
      <xdr:rowOff>0</xdr:rowOff>
    </xdr:from>
    <xdr:to>
      <xdr:col>7</xdr:col>
      <xdr:colOff>39781</xdr:colOff>
      <xdr:row>0</xdr:row>
      <xdr:rowOff>484632</xdr:rowOff>
    </xdr:to>
    <xdr:cxnSp macro="">
      <xdr:nvCxnSpPr>
        <xdr:cNvPr id="18" name="Straight Connector 17">
          <a:extLst>
            <a:ext uri="{FF2B5EF4-FFF2-40B4-BE49-F238E27FC236}">
              <a16:creationId xmlns:a16="http://schemas.microsoft.com/office/drawing/2014/main" id="{00000000-0008-0000-0100-000012000000}"/>
            </a:ext>
          </a:extLst>
        </xdr:cNvPr>
        <xdr:cNvCxnSpPr/>
      </xdr:nvCxnSpPr>
      <xdr:spPr>
        <a:xfrm flipH="1" flipV="1">
          <a:off x="567690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161924</xdr:colOff>
      <xdr:row>1</xdr:row>
      <xdr:rowOff>1</xdr:rowOff>
    </xdr:from>
    <xdr:to>
      <xdr:col>6</xdr:col>
      <xdr:colOff>447675</xdr:colOff>
      <xdr:row>2</xdr:row>
      <xdr:rowOff>57151</xdr:rowOff>
    </xdr:to>
    <xdr:sp macro="" textlink="">
      <xdr:nvSpPr>
        <xdr:cNvPr id="19" name="Round Same Side Corner Rectangle 18">
          <a:extLst>
            <a:ext uri="{FF2B5EF4-FFF2-40B4-BE49-F238E27FC236}">
              <a16:creationId xmlns:a16="http://schemas.microsoft.com/office/drawing/2014/main" id="{00000000-0008-0000-0100-000013000000}"/>
            </a:ext>
          </a:extLst>
        </xdr:cNvPr>
        <xdr:cNvSpPr/>
      </xdr:nvSpPr>
      <xdr:spPr>
        <a:xfrm>
          <a:off x="161924" y="495301"/>
          <a:ext cx="4591051" cy="457200"/>
        </a:xfrm>
        <a:prstGeom prst="round2SameRect">
          <a:avLst>
            <a:gd name="adj1" fmla="val 0"/>
            <a:gd name="adj2" fmla="val 25491"/>
          </a:avLst>
        </a:prstGeom>
        <a:solidFill>
          <a:schemeClr val="bg1"/>
        </a:solidFill>
        <a:ln w="9525">
          <a:solidFill>
            <a:schemeClr val="tx2">
              <a:lumMod val="25000"/>
              <a:lumOff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600" b="1">
              <a:solidFill>
                <a:schemeClr val="tx2">
                  <a:lumMod val="50000"/>
                  <a:lumOff val="50000"/>
                </a:schemeClr>
              </a:solidFill>
            </a:rPr>
            <a:t>Total Cash Flow</a:t>
          </a:r>
          <a:r>
            <a:rPr lang="en-US" sz="1600" b="1" baseline="0">
              <a:solidFill>
                <a:schemeClr val="tx2">
                  <a:lumMod val="50000"/>
                  <a:lumOff val="50000"/>
                </a:schemeClr>
              </a:solidFill>
            </a:rPr>
            <a:t> to Date:</a:t>
          </a:r>
          <a:endParaRPr lang="en-US" sz="1600" b="1">
            <a:solidFill>
              <a:schemeClr val="tx2">
                <a:lumMod val="50000"/>
                <a:lumOff val="50000"/>
              </a:schemeClr>
            </a:solidFill>
          </a:endParaRPr>
        </a:p>
      </xdr:txBody>
    </xdr:sp>
    <xdr:clientData/>
  </xdr:twoCellAnchor>
  <xdr:twoCellAnchor>
    <xdr:from>
      <xdr:col>3</xdr:col>
      <xdr:colOff>228600</xdr:colOff>
      <xdr:row>1</xdr:row>
      <xdr:rowOff>19050</xdr:rowOff>
    </xdr:from>
    <xdr:to>
      <xdr:col>6</xdr:col>
      <xdr:colOff>390524</xdr:colOff>
      <xdr:row>2</xdr:row>
      <xdr:rowOff>9525</xdr:rowOff>
    </xdr:to>
    <xdr:sp macro="" textlink="$B$2">
      <xdr:nvSpPr>
        <xdr:cNvPr id="20" name="Round Same Side Corner Rectangle 19">
          <a:extLst>
            <a:ext uri="{FF2B5EF4-FFF2-40B4-BE49-F238E27FC236}">
              <a16:creationId xmlns:a16="http://schemas.microsoft.com/office/drawing/2014/main" id="{00000000-0008-0000-0100-000014000000}"/>
            </a:ext>
          </a:extLst>
        </xdr:cNvPr>
        <xdr:cNvSpPr/>
      </xdr:nvSpPr>
      <xdr:spPr>
        <a:xfrm>
          <a:off x="2381250" y="514350"/>
          <a:ext cx="2314574" cy="390525"/>
        </a:xfrm>
        <a:prstGeom prst="round2SameRect">
          <a:avLst>
            <a:gd name="adj1" fmla="val 0"/>
            <a:gd name="adj2" fmla="val 0"/>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9009FB18-8BF5-4C1B-866F-98260C311650}" type="TxLink">
            <a:rPr lang="en-US" sz="2400" b="1" i="0" u="none" strike="noStrike">
              <a:solidFill>
                <a:srgbClr val="83B6A9"/>
              </a:solidFill>
              <a:latin typeface="Calibri"/>
              <a:cs typeface="Calibri"/>
            </a:rPr>
            <a:pPr algn="r"/>
            <a:t>$39,750.00</a:t>
          </a:fld>
          <a:endParaRPr lang="en-US" sz="1600">
            <a:solidFill>
              <a:schemeClr val="tx2">
                <a:lumMod val="50000"/>
                <a:lumOff val="50000"/>
              </a:schemeClr>
            </a:solidFill>
          </a:endParaRPr>
        </a:p>
      </xdr:txBody>
    </xdr:sp>
    <xdr:clientData/>
  </xdr:twoCellAnchor>
  <xdr:twoCellAnchor>
    <xdr:from>
      <xdr:col>4</xdr:col>
      <xdr:colOff>180974</xdr:colOff>
      <xdr:row>6</xdr:row>
      <xdr:rowOff>0</xdr:rowOff>
    </xdr:from>
    <xdr:to>
      <xdr:col>7</xdr:col>
      <xdr:colOff>718184</xdr:colOff>
      <xdr:row>24</xdr:row>
      <xdr:rowOff>137160</xdr:rowOff>
    </xdr:to>
    <xdr:graphicFrame macro="">
      <xdr:nvGraphicFramePr>
        <xdr:cNvPr id="21" name="Chart 20">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6</xdr:row>
      <xdr:rowOff>0</xdr:rowOff>
    </xdr:from>
    <xdr:to>
      <xdr:col>3</xdr:col>
      <xdr:colOff>714375</xdr:colOff>
      <xdr:row>24</xdr:row>
      <xdr:rowOff>137160</xdr:rowOff>
    </xdr:to>
    <xdr:graphicFrame macro="">
      <xdr:nvGraphicFramePr>
        <xdr:cNvPr id="22" name="Chart 21">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6</xdr:row>
      <xdr:rowOff>0</xdr:rowOff>
    </xdr:from>
    <xdr:to>
      <xdr:col>11</xdr:col>
      <xdr:colOff>718185</xdr:colOff>
      <xdr:row>24</xdr:row>
      <xdr:rowOff>137160</xdr:rowOff>
    </xdr:to>
    <xdr:graphicFrame macro="">
      <xdr:nvGraphicFramePr>
        <xdr:cNvPr id="23" name="Chart 22">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1</xdr:colOff>
      <xdr:row>6</xdr:row>
      <xdr:rowOff>0</xdr:rowOff>
    </xdr:from>
    <xdr:to>
      <xdr:col>15</xdr:col>
      <xdr:colOff>714376</xdr:colOff>
      <xdr:row>24</xdr:row>
      <xdr:rowOff>137160</xdr:rowOff>
    </xdr:to>
    <xdr:graphicFrame macro="">
      <xdr:nvGraphicFramePr>
        <xdr:cNvPr id="24" name="Chart 23">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1</xdr:row>
      <xdr:rowOff>1</xdr:rowOff>
    </xdr:from>
    <xdr:to>
      <xdr:col>6</xdr:col>
      <xdr:colOff>247650</xdr:colOff>
      <xdr:row>2</xdr:row>
      <xdr:rowOff>57151</xdr:rowOff>
    </xdr:to>
    <xdr:sp macro="" textlink="">
      <xdr:nvSpPr>
        <xdr:cNvPr id="6" name="Round Same Side Corner Rectangle 5">
          <a:extLst>
            <a:ext uri="{FF2B5EF4-FFF2-40B4-BE49-F238E27FC236}">
              <a16:creationId xmlns:a16="http://schemas.microsoft.com/office/drawing/2014/main" id="{00000000-0008-0000-0200-000006000000}"/>
            </a:ext>
          </a:extLst>
        </xdr:cNvPr>
        <xdr:cNvSpPr/>
      </xdr:nvSpPr>
      <xdr:spPr>
        <a:xfrm>
          <a:off x="161924" y="495301"/>
          <a:ext cx="4972051" cy="457200"/>
        </a:xfrm>
        <a:prstGeom prst="round2SameRect">
          <a:avLst>
            <a:gd name="adj1" fmla="val 0"/>
            <a:gd name="adj2" fmla="val 25491"/>
          </a:avLst>
        </a:prstGeom>
        <a:solidFill>
          <a:schemeClr val="bg1"/>
        </a:solidFill>
        <a:ln w="9525">
          <a:solidFill>
            <a:schemeClr val="tx2">
              <a:lumMod val="25000"/>
              <a:lumOff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600" b="1">
              <a:solidFill>
                <a:schemeClr val="tx2">
                  <a:lumMod val="50000"/>
                  <a:lumOff val="50000"/>
                </a:schemeClr>
              </a:solidFill>
            </a:rPr>
            <a:t>Total Monthly Cash Flow</a:t>
          </a:r>
          <a:r>
            <a:rPr lang="en-US" sz="1600" b="1" baseline="0">
              <a:solidFill>
                <a:schemeClr val="tx2">
                  <a:lumMod val="50000"/>
                  <a:lumOff val="50000"/>
                </a:schemeClr>
              </a:solidFill>
            </a:rPr>
            <a:t>:</a:t>
          </a:r>
          <a:endParaRPr lang="en-US" sz="1600" b="1">
            <a:solidFill>
              <a:schemeClr val="tx2">
                <a:lumMod val="50000"/>
                <a:lumOff val="50000"/>
              </a:schemeClr>
            </a:solidFill>
          </a:endParaRPr>
        </a:p>
      </xdr:txBody>
    </xdr:sp>
    <xdr:clientData/>
  </xdr:twoCellAnchor>
  <xdr:twoCellAnchor>
    <xdr:from>
      <xdr:col>3</xdr:col>
      <xdr:colOff>28575</xdr:colOff>
      <xdr:row>1</xdr:row>
      <xdr:rowOff>19050</xdr:rowOff>
    </xdr:from>
    <xdr:to>
      <xdr:col>6</xdr:col>
      <xdr:colOff>190499</xdr:colOff>
      <xdr:row>2</xdr:row>
      <xdr:rowOff>9525</xdr:rowOff>
    </xdr:to>
    <xdr:sp macro="" textlink="$B$2">
      <xdr:nvSpPr>
        <xdr:cNvPr id="8" name="Round Same Side Corner Rectangle 7">
          <a:extLst>
            <a:ext uri="{FF2B5EF4-FFF2-40B4-BE49-F238E27FC236}">
              <a16:creationId xmlns:a16="http://schemas.microsoft.com/office/drawing/2014/main" id="{00000000-0008-0000-0200-000008000000}"/>
            </a:ext>
          </a:extLst>
        </xdr:cNvPr>
        <xdr:cNvSpPr/>
      </xdr:nvSpPr>
      <xdr:spPr>
        <a:xfrm>
          <a:off x="2943225" y="514350"/>
          <a:ext cx="2133599" cy="390525"/>
        </a:xfrm>
        <a:prstGeom prst="round2SameRect">
          <a:avLst>
            <a:gd name="adj1" fmla="val 0"/>
            <a:gd name="adj2" fmla="val 0"/>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9009FB18-8BF5-4C1B-866F-98260C311650}" type="TxLink">
            <a:rPr lang="en-US" sz="2400" b="1" i="0" u="none" strike="noStrike">
              <a:solidFill>
                <a:srgbClr val="83B6A9"/>
              </a:solidFill>
              <a:latin typeface="Calibri"/>
              <a:cs typeface="Calibri"/>
            </a:rPr>
            <a:pPr algn="r"/>
            <a:t>$18,380.00</a:t>
          </a:fld>
          <a:endParaRPr lang="en-US" sz="1600">
            <a:solidFill>
              <a:schemeClr val="tx2">
                <a:lumMod val="50000"/>
                <a:lumOff val="50000"/>
              </a:schemeClr>
            </a:solidFill>
          </a:endParaRPr>
        </a:p>
      </xdr:txBody>
    </xdr:sp>
    <xdr:clientData/>
  </xdr:twoCellAnchor>
  <xdr:twoCellAnchor editAs="absolute">
    <xdr:from>
      <xdr:col>7</xdr:col>
      <xdr:colOff>157441</xdr:colOff>
      <xdr:row>0</xdr:row>
      <xdr:rowOff>0</xdr:rowOff>
    </xdr:from>
    <xdr:to>
      <xdr:col>8</xdr:col>
      <xdr:colOff>366991</xdr:colOff>
      <xdr:row>1</xdr:row>
      <xdr:rowOff>0</xdr:rowOff>
    </xdr:to>
    <xdr:sp macro="" textlink="">
      <xdr:nvSpPr>
        <xdr:cNvPr id="12" name="Rectangle 11">
          <a:hlinkClick xmlns:r="http://schemas.openxmlformats.org/officeDocument/2006/relationships" r:id="rId1" tooltip="Click to view cash flow guide"/>
          <a:extLst>
            <a:ext uri="{FF2B5EF4-FFF2-40B4-BE49-F238E27FC236}">
              <a16:creationId xmlns:a16="http://schemas.microsoft.com/office/drawing/2014/main" id="{00000000-0008-0000-0200-00000C000000}"/>
            </a:ext>
          </a:extLst>
        </xdr:cNvPr>
        <xdr:cNvSpPr/>
      </xdr:nvSpPr>
      <xdr:spPr>
        <a:xfrm>
          <a:off x="5700991"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GUIDE</a:t>
          </a:r>
        </a:p>
      </xdr:txBody>
    </xdr:sp>
    <xdr:clientData/>
  </xdr:twoCellAnchor>
  <xdr:twoCellAnchor editAs="absolute">
    <xdr:from>
      <xdr:col>8</xdr:col>
      <xdr:colOff>424142</xdr:colOff>
      <xdr:row>0</xdr:row>
      <xdr:rowOff>0</xdr:rowOff>
    </xdr:from>
    <xdr:to>
      <xdr:col>10</xdr:col>
      <xdr:colOff>214592</xdr:colOff>
      <xdr:row>1</xdr:row>
      <xdr:rowOff>0</xdr:rowOff>
    </xdr:to>
    <xdr:sp macro="" textlink="">
      <xdr:nvSpPr>
        <xdr:cNvPr id="13" name="Rectangle 12">
          <a:hlinkClick xmlns:r="http://schemas.openxmlformats.org/officeDocument/2006/relationships" r:id="rId2" tooltip="Click to view annual cash flow"/>
          <a:extLst>
            <a:ext uri="{FF2B5EF4-FFF2-40B4-BE49-F238E27FC236}">
              <a16:creationId xmlns:a16="http://schemas.microsoft.com/office/drawing/2014/main" id="{00000000-0008-0000-0200-00000D000000}"/>
            </a:ext>
          </a:extLst>
        </xdr:cNvPr>
        <xdr:cNvSpPr/>
      </xdr:nvSpPr>
      <xdr:spPr>
        <a:xfrm>
          <a:off x="6624917"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ea typeface="+mn-ea"/>
              <a:cs typeface="+mn-cs"/>
            </a:rPr>
            <a:t>ANNUAL</a:t>
          </a:r>
        </a:p>
      </xdr:txBody>
    </xdr:sp>
    <xdr:clientData/>
  </xdr:twoCellAnchor>
  <xdr:twoCellAnchor editAs="absolute">
    <xdr:from>
      <xdr:col>10</xdr:col>
      <xdr:colOff>271743</xdr:colOff>
      <xdr:row>0</xdr:row>
      <xdr:rowOff>0</xdr:rowOff>
    </xdr:from>
    <xdr:to>
      <xdr:col>12</xdr:col>
      <xdr:colOff>109817</xdr:colOff>
      <xdr:row>1</xdr:row>
      <xdr:rowOff>0</xdr:rowOff>
    </xdr:to>
    <xdr:sp macro="" textlink="">
      <xdr:nvSpPr>
        <xdr:cNvPr id="14" name="Rectangle 13">
          <a:hlinkClick xmlns:r="http://schemas.openxmlformats.org/officeDocument/2006/relationships" r:id="rId3" tooltip="Click to view monthly cash flow"/>
          <a:extLst>
            <a:ext uri="{FF2B5EF4-FFF2-40B4-BE49-F238E27FC236}">
              <a16:creationId xmlns:a16="http://schemas.microsoft.com/office/drawing/2014/main" id="{00000000-0008-0000-0200-00000E000000}"/>
            </a:ext>
          </a:extLst>
        </xdr:cNvPr>
        <xdr:cNvSpPr/>
      </xdr:nvSpPr>
      <xdr:spPr>
        <a:xfrm>
          <a:off x="7786968"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ea typeface="+mn-ea"/>
              <a:cs typeface="+mn-cs"/>
            </a:rPr>
            <a:t>MONTHLY</a:t>
          </a:r>
        </a:p>
      </xdr:txBody>
    </xdr:sp>
    <xdr:clientData/>
  </xdr:twoCellAnchor>
  <xdr:twoCellAnchor editAs="absolute">
    <xdr:from>
      <xdr:col>12</xdr:col>
      <xdr:colOff>166967</xdr:colOff>
      <xdr:row>0</xdr:row>
      <xdr:rowOff>0</xdr:rowOff>
    </xdr:from>
    <xdr:to>
      <xdr:col>13</xdr:col>
      <xdr:colOff>309842</xdr:colOff>
      <xdr:row>1</xdr:row>
      <xdr:rowOff>0</xdr:rowOff>
    </xdr:to>
    <xdr:sp macro="" textlink="">
      <xdr:nvSpPr>
        <xdr:cNvPr id="15" name="Rectangle 14">
          <a:hlinkClick xmlns:r="http://schemas.openxmlformats.org/officeDocument/2006/relationships" r:id="rId4" tooltip="Click to view daily cash flow"/>
          <a:extLst>
            <a:ext uri="{FF2B5EF4-FFF2-40B4-BE49-F238E27FC236}">
              <a16:creationId xmlns:a16="http://schemas.microsoft.com/office/drawing/2014/main" id="{00000000-0008-0000-0200-00000F000000}"/>
            </a:ext>
          </a:extLst>
        </xdr:cNvPr>
        <xdr:cNvSpPr/>
      </xdr:nvSpPr>
      <xdr:spPr>
        <a:xfrm>
          <a:off x="8996642" y="0"/>
          <a:ext cx="8001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DAILY</a:t>
          </a:r>
        </a:p>
      </xdr:txBody>
    </xdr:sp>
    <xdr:clientData/>
  </xdr:twoCellAnchor>
  <xdr:twoCellAnchor editAs="absolute">
    <xdr:from>
      <xdr:col>8</xdr:col>
      <xdr:colOff>399489</xdr:colOff>
      <xdr:row>0</xdr:row>
      <xdr:rowOff>1</xdr:rowOff>
    </xdr:from>
    <xdr:to>
      <xdr:col>8</xdr:col>
      <xdr:colOff>401170</xdr:colOff>
      <xdr:row>0</xdr:row>
      <xdr:rowOff>484633</xdr:rowOff>
    </xdr:to>
    <xdr:cxnSp macro="">
      <xdr:nvCxnSpPr>
        <xdr:cNvPr id="16" name="Straight Connector 15">
          <a:extLst>
            <a:ext uri="{FF2B5EF4-FFF2-40B4-BE49-F238E27FC236}">
              <a16:creationId xmlns:a16="http://schemas.microsoft.com/office/drawing/2014/main" id="{00000000-0008-0000-0200-000010000000}"/>
            </a:ext>
          </a:extLst>
        </xdr:cNvPr>
        <xdr:cNvCxnSpPr/>
      </xdr:nvCxnSpPr>
      <xdr:spPr>
        <a:xfrm flipH="1" flipV="1">
          <a:off x="6600264"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244288</xdr:colOff>
      <xdr:row>0</xdr:row>
      <xdr:rowOff>0</xdr:rowOff>
    </xdr:from>
    <xdr:to>
      <xdr:col>10</xdr:col>
      <xdr:colOff>245969</xdr:colOff>
      <xdr:row>0</xdr:row>
      <xdr:rowOff>484632</xdr:rowOff>
    </xdr:to>
    <xdr:cxnSp macro="">
      <xdr:nvCxnSpPr>
        <xdr:cNvPr id="17" name="Straight Connector 16">
          <a:extLst>
            <a:ext uri="{FF2B5EF4-FFF2-40B4-BE49-F238E27FC236}">
              <a16:creationId xmlns:a16="http://schemas.microsoft.com/office/drawing/2014/main" id="{00000000-0008-0000-0200-000011000000}"/>
            </a:ext>
          </a:extLst>
        </xdr:cNvPr>
        <xdr:cNvCxnSpPr/>
      </xdr:nvCxnSpPr>
      <xdr:spPr>
        <a:xfrm flipH="1" flipV="1">
          <a:off x="775951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138392</xdr:colOff>
      <xdr:row>0</xdr:row>
      <xdr:rowOff>0</xdr:rowOff>
    </xdr:from>
    <xdr:to>
      <xdr:col>12</xdr:col>
      <xdr:colOff>140073</xdr:colOff>
      <xdr:row>0</xdr:row>
      <xdr:rowOff>484632</xdr:rowOff>
    </xdr:to>
    <xdr:cxnSp macro="">
      <xdr:nvCxnSpPr>
        <xdr:cNvPr id="18" name="Straight Connector 17">
          <a:extLst>
            <a:ext uri="{FF2B5EF4-FFF2-40B4-BE49-F238E27FC236}">
              <a16:creationId xmlns:a16="http://schemas.microsoft.com/office/drawing/2014/main" id="{00000000-0008-0000-0200-000012000000}"/>
            </a:ext>
          </a:extLst>
        </xdr:cNvPr>
        <xdr:cNvCxnSpPr/>
      </xdr:nvCxnSpPr>
      <xdr:spPr>
        <a:xfrm flipH="1" flipV="1">
          <a:off x="8968067"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336176</xdr:colOff>
      <xdr:row>0</xdr:row>
      <xdr:rowOff>0</xdr:rowOff>
    </xdr:from>
    <xdr:to>
      <xdr:col>13</xdr:col>
      <xdr:colOff>337857</xdr:colOff>
      <xdr:row>0</xdr:row>
      <xdr:rowOff>484632</xdr:rowOff>
    </xdr:to>
    <xdr:cxnSp macro="">
      <xdr:nvCxnSpPr>
        <xdr:cNvPr id="19" name="Straight Connector 18">
          <a:extLst>
            <a:ext uri="{FF2B5EF4-FFF2-40B4-BE49-F238E27FC236}">
              <a16:creationId xmlns:a16="http://schemas.microsoft.com/office/drawing/2014/main" id="{00000000-0008-0000-0200-000013000000}"/>
            </a:ext>
          </a:extLst>
        </xdr:cNvPr>
        <xdr:cNvCxnSpPr/>
      </xdr:nvCxnSpPr>
      <xdr:spPr>
        <a:xfrm flipH="1" flipV="1">
          <a:off x="9823076"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133350</xdr:colOff>
      <xdr:row>0</xdr:row>
      <xdr:rowOff>0</xdr:rowOff>
    </xdr:from>
    <xdr:to>
      <xdr:col>7</xdr:col>
      <xdr:colOff>135031</xdr:colOff>
      <xdr:row>0</xdr:row>
      <xdr:rowOff>484632</xdr:rowOff>
    </xdr:to>
    <xdr:cxnSp macro="">
      <xdr:nvCxnSpPr>
        <xdr:cNvPr id="20" name="Straight Connector 19">
          <a:extLst>
            <a:ext uri="{FF2B5EF4-FFF2-40B4-BE49-F238E27FC236}">
              <a16:creationId xmlns:a16="http://schemas.microsoft.com/office/drawing/2014/main" id="{00000000-0008-0000-0200-000014000000}"/>
            </a:ext>
          </a:extLst>
        </xdr:cNvPr>
        <xdr:cNvCxnSpPr/>
      </xdr:nvCxnSpPr>
      <xdr:spPr>
        <a:xfrm flipH="1" flipV="1">
          <a:off x="567690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161924</xdr:colOff>
      <xdr:row>1</xdr:row>
      <xdr:rowOff>1</xdr:rowOff>
    </xdr:from>
    <xdr:to>
      <xdr:col>5</xdr:col>
      <xdr:colOff>123825</xdr:colOff>
      <xdr:row>2</xdr:row>
      <xdr:rowOff>57151</xdr:rowOff>
    </xdr:to>
    <xdr:sp macro="" textlink="">
      <xdr:nvSpPr>
        <xdr:cNvPr id="6" name="Round Same Side Corner Rectangle 5">
          <a:extLst>
            <a:ext uri="{FF2B5EF4-FFF2-40B4-BE49-F238E27FC236}">
              <a16:creationId xmlns:a16="http://schemas.microsoft.com/office/drawing/2014/main" id="{00000000-0008-0000-0300-000006000000}"/>
            </a:ext>
          </a:extLst>
        </xdr:cNvPr>
        <xdr:cNvSpPr/>
      </xdr:nvSpPr>
      <xdr:spPr>
        <a:xfrm>
          <a:off x="161924" y="495301"/>
          <a:ext cx="4981576" cy="457200"/>
        </a:xfrm>
        <a:prstGeom prst="round2SameRect">
          <a:avLst>
            <a:gd name="adj1" fmla="val 0"/>
            <a:gd name="adj2" fmla="val 25491"/>
          </a:avLst>
        </a:prstGeom>
        <a:solidFill>
          <a:schemeClr val="bg1"/>
        </a:solidFill>
        <a:ln w="9525">
          <a:solidFill>
            <a:schemeClr val="tx2">
              <a:lumMod val="25000"/>
              <a:lumOff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600" b="1">
              <a:solidFill>
                <a:schemeClr val="tx2">
                  <a:lumMod val="50000"/>
                  <a:lumOff val="50000"/>
                </a:schemeClr>
              </a:solidFill>
            </a:rPr>
            <a:t>Total Available Cash</a:t>
          </a:r>
          <a:r>
            <a:rPr lang="en-US" sz="1600" b="1" baseline="0">
              <a:solidFill>
                <a:schemeClr val="tx2">
                  <a:lumMod val="50000"/>
                  <a:lumOff val="50000"/>
                </a:schemeClr>
              </a:solidFill>
            </a:rPr>
            <a:t>:</a:t>
          </a:r>
          <a:endParaRPr lang="en-US" sz="1600" b="1">
            <a:solidFill>
              <a:schemeClr val="tx2">
                <a:lumMod val="50000"/>
                <a:lumOff val="50000"/>
              </a:schemeClr>
            </a:solidFill>
          </a:endParaRPr>
        </a:p>
      </xdr:txBody>
    </xdr:sp>
    <xdr:clientData/>
  </xdr:twoCellAnchor>
  <xdr:twoCellAnchor editAs="absolute">
    <xdr:from>
      <xdr:col>3</xdr:col>
      <xdr:colOff>28575</xdr:colOff>
      <xdr:row>1</xdr:row>
      <xdr:rowOff>19050</xdr:rowOff>
    </xdr:from>
    <xdr:to>
      <xdr:col>5</xdr:col>
      <xdr:colOff>57150</xdr:colOff>
      <xdr:row>2</xdr:row>
      <xdr:rowOff>9525</xdr:rowOff>
    </xdr:to>
    <xdr:sp macro="" textlink="$B$2">
      <xdr:nvSpPr>
        <xdr:cNvPr id="7" name="Round Same Side Corner Rectangle 6">
          <a:extLst>
            <a:ext uri="{FF2B5EF4-FFF2-40B4-BE49-F238E27FC236}">
              <a16:creationId xmlns:a16="http://schemas.microsoft.com/office/drawing/2014/main" id="{00000000-0008-0000-0300-000007000000}"/>
            </a:ext>
          </a:extLst>
        </xdr:cNvPr>
        <xdr:cNvSpPr/>
      </xdr:nvSpPr>
      <xdr:spPr>
        <a:xfrm>
          <a:off x="3048000" y="514350"/>
          <a:ext cx="2028825" cy="390525"/>
        </a:xfrm>
        <a:prstGeom prst="round2SameRect">
          <a:avLst>
            <a:gd name="adj1" fmla="val 0"/>
            <a:gd name="adj2" fmla="val 0"/>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9009FB18-8BF5-4C1B-866F-98260C311650}" type="TxLink">
            <a:rPr lang="en-US" sz="2400" b="1" i="0" u="none" strike="noStrike">
              <a:solidFill>
                <a:srgbClr val="83B6A9"/>
              </a:solidFill>
              <a:latin typeface="Calibri"/>
              <a:cs typeface="Calibri"/>
            </a:rPr>
            <a:pPr algn="r"/>
            <a:t>$577.84</a:t>
          </a:fld>
          <a:endParaRPr lang="en-US" sz="1600">
            <a:solidFill>
              <a:schemeClr val="tx2">
                <a:lumMod val="50000"/>
                <a:lumOff val="50000"/>
              </a:schemeClr>
            </a:solidFill>
          </a:endParaRPr>
        </a:p>
      </xdr:txBody>
    </xdr:sp>
    <xdr:clientData/>
  </xdr:twoCellAnchor>
  <xdr:twoCellAnchor editAs="absolute">
    <xdr:from>
      <xdr:col>5</xdr:col>
      <xdr:colOff>681316</xdr:colOff>
      <xdr:row>0</xdr:row>
      <xdr:rowOff>0</xdr:rowOff>
    </xdr:from>
    <xdr:to>
      <xdr:col>7</xdr:col>
      <xdr:colOff>81241</xdr:colOff>
      <xdr:row>1</xdr:row>
      <xdr:rowOff>0</xdr:rowOff>
    </xdr:to>
    <xdr:sp macro="" textlink="">
      <xdr:nvSpPr>
        <xdr:cNvPr id="8" name="Rectangle 7">
          <a:hlinkClick xmlns:r="http://schemas.openxmlformats.org/officeDocument/2006/relationships" r:id="rId1" tooltip="Click to view cash flow guide"/>
          <a:extLst>
            <a:ext uri="{FF2B5EF4-FFF2-40B4-BE49-F238E27FC236}">
              <a16:creationId xmlns:a16="http://schemas.microsoft.com/office/drawing/2014/main" id="{00000000-0008-0000-0300-000008000000}"/>
            </a:ext>
          </a:extLst>
        </xdr:cNvPr>
        <xdr:cNvSpPr/>
      </xdr:nvSpPr>
      <xdr:spPr>
        <a:xfrm>
          <a:off x="5700991"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GUIDE</a:t>
          </a:r>
        </a:p>
      </xdr:txBody>
    </xdr:sp>
    <xdr:clientData/>
  </xdr:twoCellAnchor>
  <xdr:twoCellAnchor editAs="absolute">
    <xdr:from>
      <xdr:col>7</xdr:col>
      <xdr:colOff>138392</xdr:colOff>
      <xdr:row>0</xdr:row>
      <xdr:rowOff>0</xdr:rowOff>
    </xdr:from>
    <xdr:to>
      <xdr:col>7</xdr:col>
      <xdr:colOff>1243292</xdr:colOff>
      <xdr:row>1</xdr:row>
      <xdr:rowOff>0</xdr:rowOff>
    </xdr:to>
    <xdr:sp macro="" textlink="">
      <xdr:nvSpPr>
        <xdr:cNvPr id="9" name="Rectangle 8">
          <a:hlinkClick xmlns:r="http://schemas.openxmlformats.org/officeDocument/2006/relationships" r:id="rId2" tooltip="Click to view annual cash flow"/>
          <a:extLst>
            <a:ext uri="{FF2B5EF4-FFF2-40B4-BE49-F238E27FC236}">
              <a16:creationId xmlns:a16="http://schemas.microsoft.com/office/drawing/2014/main" id="{00000000-0008-0000-0300-000009000000}"/>
            </a:ext>
          </a:extLst>
        </xdr:cNvPr>
        <xdr:cNvSpPr/>
      </xdr:nvSpPr>
      <xdr:spPr>
        <a:xfrm>
          <a:off x="6624917"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ea typeface="+mn-ea"/>
              <a:cs typeface="+mn-cs"/>
            </a:rPr>
            <a:t>ANNUAL</a:t>
          </a:r>
        </a:p>
      </xdr:txBody>
    </xdr:sp>
    <xdr:clientData/>
  </xdr:twoCellAnchor>
  <xdr:twoCellAnchor editAs="absolute">
    <xdr:from>
      <xdr:col>7</xdr:col>
      <xdr:colOff>1300443</xdr:colOff>
      <xdr:row>0</xdr:row>
      <xdr:rowOff>0</xdr:rowOff>
    </xdr:from>
    <xdr:to>
      <xdr:col>8</xdr:col>
      <xdr:colOff>671792</xdr:colOff>
      <xdr:row>1</xdr:row>
      <xdr:rowOff>0</xdr:rowOff>
    </xdr:to>
    <xdr:sp macro="" textlink="">
      <xdr:nvSpPr>
        <xdr:cNvPr id="10" name="Rectangle 9">
          <a:hlinkClick xmlns:r="http://schemas.openxmlformats.org/officeDocument/2006/relationships" r:id="rId3" tooltip="Click to view monthly cash flow"/>
          <a:extLst>
            <a:ext uri="{FF2B5EF4-FFF2-40B4-BE49-F238E27FC236}">
              <a16:creationId xmlns:a16="http://schemas.microsoft.com/office/drawing/2014/main" id="{00000000-0008-0000-0300-00000A000000}"/>
            </a:ext>
          </a:extLst>
        </xdr:cNvPr>
        <xdr:cNvSpPr/>
      </xdr:nvSpPr>
      <xdr:spPr>
        <a:xfrm>
          <a:off x="7786968"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ea typeface="+mn-ea"/>
              <a:cs typeface="+mn-cs"/>
            </a:rPr>
            <a:t>MONTHLY</a:t>
          </a:r>
        </a:p>
      </xdr:txBody>
    </xdr:sp>
    <xdr:clientData/>
  </xdr:twoCellAnchor>
  <xdr:twoCellAnchor editAs="absolute">
    <xdr:from>
      <xdr:col>8</xdr:col>
      <xdr:colOff>728942</xdr:colOff>
      <xdr:row>0</xdr:row>
      <xdr:rowOff>0</xdr:rowOff>
    </xdr:from>
    <xdr:to>
      <xdr:col>8</xdr:col>
      <xdr:colOff>1529042</xdr:colOff>
      <xdr:row>1</xdr:row>
      <xdr:rowOff>0</xdr:rowOff>
    </xdr:to>
    <xdr:sp macro="" textlink="">
      <xdr:nvSpPr>
        <xdr:cNvPr id="11" name="Rectangle 10">
          <a:hlinkClick xmlns:r="http://schemas.openxmlformats.org/officeDocument/2006/relationships" r:id="rId4" tooltip="Click to view daily cash flow"/>
          <a:extLst>
            <a:ext uri="{FF2B5EF4-FFF2-40B4-BE49-F238E27FC236}">
              <a16:creationId xmlns:a16="http://schemas.microsoft.com/office/drawing/2014/main" id="{00000000-0008-0000-0300-00000B000000}"/>
            </a:ext>
          </a:extLst>
        </xdr:cNvPr>
        <xdr:cNvSpPr/>
      </xdr:nvSpPr>
      <xdr:spPr>
        <a:xfrm>
          <a:off x="8996642" y="0"/>
          <a:ext cx="8001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ea typeface="+mn-ea"/>
              <a:cs typeface="+mn-cs"/>
            </a:rPr>
            <a:t>DAILY</a:t>
          </a:r>
        </a:p>
      </xdr:txBody>
    </xdr:sp>
    <xdr:clientData/>
  </xdr:twoCellAnchor>
  <xdr:twoCellAnchor editAs="absolute">
    <xdr:from>
      <xdr:col>7</xdr:col>
      <xdr:colOff>113739</xdr:colOff>
      <xdr:row>0</xdr:row>
      <xdr:rowOff>1</xdr:rowOff>
    </xdr:from>
    <xdr:to>
      <xdr:col>7</xdr:col>
      <xdr:colOff>115420</xdr:colOff>
      <xdr:row>0</xdr:row>
      <xdr:rowOff>484633</xdr:rowOff>
    </xdr:to>
    <xdr:cxnSp macro="">
      <xdr:nvCxnSpPr>
        <xdr:cNvPr id="12" name="Straight Connector 11">
          <a:extLst>
            <a:ext uri="{FF2B5EF4-FFF2-40B4-BE49-F238E27FC236}">
              <a16:creationId xmlns:a16="http://schemas.microsoft.com/office/drawing/2014/main" id="{00000000-0008-0000-0300-00000C000000}"/>
            </a:ext>
          </a:extLst>
        </xdr:cNvPr>
        <xdr:cNvCxnSpPr/>
      </xdr:nvCxnSpPr>
      <xdr:spPr>
        <a:xfrm flipH="1" flipV="1">
          <a:off x="6600264"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1272988</xdr:colOff>
      <xdr:row>0</xdr:row>
      <xdr:rowOff>0</xdr:rowOff>
    </xdr:from>
    <xdr:to>
      <xdr:col>7</xdr:col>
      <xdr:colOff>1274669</xdr:colOff>
      <xdr:row>0</xdr:row>
      <xdr:rowOff>484632</xdr:rowOff>
    </xdr:to>
    <xdr:cxnSp macro="">
      <xdr:nvCxnSpPr>
        <xdr:cNvPr id="13" name="Straight Connector 12">
          <a:extLst>
            <a:ext uri="{FF2B5EF4-FFF2-40B4-BE49-F238E27FC236}">
              <a16:creationId xmlns:a16="http://schemas.microsoft.com/office/drawing/2014/main" id="{00000000-0008-0000-0300-00000D000000}"/>
            </a:ext>
          </a:extLst>
        </xdr:cNvPr>
        <xdr:cNvCxnSpPr/>
      </xdr:nvCxnSpPr>
      <xdr:spPr>
        <a:xfrm flipH="1" flipV="1">
          <a:off x="775951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700367</xdr:colOff>
      <xdr:row>0</xdr:row>
      <xdr:rowOff>0</xdr:rowOff>
    </xdr:from>
    <xdr:to>
      <xdr:col>8</xdr:col>
      <xdr:colOff>702048</xdr:colOff>
      <xdr:row>0</xdr:row>
      <xdr:rowOff>484632</xdr:rowOff>
    </xdr:to>
    <xdr:cxnSp macro="">
      <xdr:nvCxnSpPr>
        <xdr:cNvPr id="14" name="Straight Connector 13">
          <a:extLst>
            <a:ext uri="{FF2B5EF4-FFF2-40B4-BE49-F238E27FC236}">
              <a16:creationId xmlns:a16="http://schemas.microsoft.com/office/drawing/2014/main" id="{00000000-0008-0000-0300-00000E000000}"/>
            </a:ext>
          </a:extLst>
        </xdr:cNvPr>
        <xdr:cNvCxnSpPr/>
      </xdr:nvCxnSpPr>
      <xdr:spPr>
        <a:xfrm flipH="1" flipV="1">
          <a:off x="8968067"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1555376</xdr:colOff>
      <xdr:row>0</xdr:row>
      <xdr:rowOff>0</xdr:rowOff>
    </xdr:from>
    <xdr:to>
      <xdr:col>8</xdr:col>
      <xdr:colOff>1557057</xdr:colOff>
      <xdr:row>0</xdr:row>
      <xdr:rowOff>484632</xdr:rowOff>
    </xdr:to>
    <xdr:cxnSp macro="">
      <xdr:nvCxnSpPr>
        <xdr:cNvPr id="15" name="Straight Connector 14">
          <a:extLst>
            <a:ext uri="{FF2B5EF4-FFF2-40B4-BE49-F238E27FC236}">
              <a16:creationId xmlns:a16="http://schemas.microsoft.com/office/drawing/2014/main" id="{00000000-0008-0000-0300-00000F000000}"/>
            </a:ext>
          </a:extLst>
        </xdr:cNvPr>
        <xdr:cNvCxnSpPr/>
      </xdr:nvCxnSpPr>
      <xdr:spPr>
        <a:xfrm flipH="1" flipV="1">
          <a:off x="9823076"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657225</xdr:colOff>
      <xdr:row>0</xdr:row>
      <xdr:rowOff>0</xdr:rowOff>
    </xdr:from>
    <xdr:to>
      <xdr:col>5</xdr:col>
      <xdr:colOff>658906</xdr:colOff>
      <xdr:row>0</xdr:row>
      <xdr:rowOff>484632</xdr:rowOff>
    </xdr:to>
    <xdr:cxnSp macro="">
      <xdr:nvCxnSpPr>
        <xdr:cNvPr id="16" name="Straight Connector 15">
          <a:extLst>
            <a:ext uri="{FF2B5EF4-FFF2-40B4-BE49-F238E27FC236}">
              <a16:creationId xmlns:a16="http://schemas.microsoft.com/office/drawing/2014/main" id="{00000000-0008-0000-0300-000010000000}"/>
            </a:ext>
          </a:extLst>
        </xdr:cNvPr>
        <xdr:cNvCxnSpPr/>
      </xdr:nvCxnSpPr>
      <xdr:spPr>
        <a:xfrm flipH="1" flipV="1">
          <a:off x="567690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Income" displayName="tblIncome" ref="B29:D36" totalsRowCount="1">
  <tableColumns count="3">
    <tableColumn id="1" xr3:uid="{00000000-0010-0000-0000-000001000000}" name="Income" totalsRowLabel="Total" dataDxfId="72" totalsRowDxfId="71"/>
    <tableColumn id="2" xr3:uid="{00000000-0010-0000-0000-000002000000}" name="Annual  " totalsRowFunction="sum" dataDxfId="70" totalsRowDxfId="69"/>
    <tableColumn id="3" xr3:uid="{00000000-0010-0000-0000-000003000000}" name="Monthly " totalsRowFunction="sum" dataDxfId="68" totalsRowDxfId="67">
      <calculatedColumnFormula>tblIncome[[#This Row],[Annual  ]]/12</calculatedColumnFormula>
    </tableColumn>
  </tableColumns>
  <tableStyleInfo name="Personal Cash Flow Statement" showFirstColumn="1" showLastColumn="1"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Expenses" displayName="tblExpenses" ref="F29:H48" totalsRowCount="1">
  <tableColumns count="3">
    <tableColumn id="1" xr3:uid="{00000000-0010-0000-0100-000001000000}" name="Expenses" totalsRowLabel="Total" dataDxfId="66" totalsRowDxfId="65"/>
    <tableColumn id="2" xr3:uid="{00000000-0010-0000-0100-000002000000}" name="Annual  " totalsRowFunction="sum" dataDxfId="64" totalsRowDxfId="63"/>
    <tableColumn id="3" xr3:uid="{00000000-0010-0000-0100-000003000000}" name="Monthly " totalsRowFunction="sum" dataDxfId="62" totalsRowDxfId="61">
      <calculatedColumnFormula>tblExpenses[[#This Row],[Annual  ]]/12</calculatedColumnFormula>
    </tableColumn>
  </tableColumns>
  <tableStyleInfo name="Personal Cash Flow Statement" showFirstColumn="1" showLastColumn="1"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Discretionary" displayName="tblDiscretionary" ref="J29:L41" totalsRowCount="1">
  <tableColumns count="3">
    <tableColumn id="1" xr3:uid="{00000000-0010-0000-0200-000001000000}" name="Discretionary Expenses" totalsRowLabel="Total" dataDxfId="60" totalsRowDxfId="59"/>
    <tableColumn id="2" xr3:uid="{00000000-0010-0000-0200-000002000000}" name="Annual  " totalsRowFunction="sum" dataDxfId="58" totalsRowDxfId="57"/>
    <tableColumn id="3" xr3:uid="{00000000-0010-0000-0200-000003000000}" name="Monthly " totalsRowFunction="sum" dataDxfId="56" totalsRowDxfId="55">
      <calculatedColumnFormula>tblDiscretionary[[#This Row],[Annual  ]]/12</calculatedColumnFormula>
    </tableColumn>
  </tableColumns>
  <tableStyleInfo name="Personal Cash Flow Statement" showFirstColumn="1" showLastColumn="1"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Savings" displayName="tblSavings" ref="N29:P35" totalsRowCount="1">
  <tableColumns count="3">
    <tableColumn id="1" xr3:uid="{00000000-0010-0000-0300-000001000000}" name="Savings" totalsRowLabel="Total" dataDxfId="54" totalsRowDxfId="53"/>
    <tableColumn id="2" xr3:uid="{00000000-0010-0000-0300-000002000000}" name="Annual  " totalsRowFunction="sum" dataDxfId="52" totalsRowDxfId="51"/>
    <tableColumn id="3" xr3:uid="{00000000-0010-0000-0300-000003000000}" name="Monthly " totalsRowFunction="sum" dataDxfId="50" totalsRowDxfId="49">
      <calculatedColumnFormula>tblSavings[[#This Row],[Annual  ]]/12</calculatedColumnFormula>
    </tableColumn>
  </tableColumns>
  <tableStyleInfo name="Personal Cash Flow Statement" showFirstColumn="1" showLastColumn="1"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tblMontly" displayName="tblMontly" ref="B5:P49" totalsRowCount="1">
  <autoFilter ref="B5:P48" xr:uid="{00000000-0009-0000-0100-00000B000000}"/>
  <tableColumns count="15">
    <tableColumn id="1" xr3:uid="{00000000-0010-0000-0400-000001000000}" name="Type" totalsRowLabel="Total" totalsRowDxfId="46"/>
    <tableColumn id="2" xr3:uid="{00000000-0010-0000-0400-000002000000}" name="Description" totalsRowDxfId="45"/>
    <tableColumn id="3" xr3:uid="{00000000-0010-0000-0400-000003000000}" name="Jan" totalsRowFunction="custom" totalsRowDxfId="44">
      <totalsRowFormula>SUMIF(tblMontly[Type],"Income",tblMontly[Jan])-SUMIF(tblMontly[Type],"&lt;&gt;Income",tblMontly[Jan])</totalsRowFormula>
    </tableColumn>
    <tableColumn id="4" xr3:uid="{00000000-0010-0000-0400-000004000000}" name="Feb" totalsRowFunction="custom" totalsRowDxfId="43">
      <totalsRowFormula>SUMIF(tblMontly[Type],"Income",tblMontly[Feb])-SUMIF(tblMontly[Type],"&lt;&gt;Income",tblMontly[Feb])</totalsRowFormula>
    </tableColumn>
    <tableColumn id="5" xr3:uid="{00000000-0010-0000-0400-000005000000}" name="Mar" totalsRowFunction="custom" totalsRowDxfId="42">
      <totalsRowFormula>SUMIF(tblMontly[Type],"Income",tblMontly[Mar])-SUMIF(tblMontly[Type],"&lt;&gt;Income",tblMontly[Mar])</totalsRowFormula>
    </tableColumn>
    <tableColumn id="6" xr3:uid="{00000000-0010-0000-0400-000006000000}" name="Apr" totalsRowFunction="custom" totalsRowDxfId="41">
      <totalsRowFormula>SUMIF(tblMontly[Type],"Income",tblMontly[Apr])-SUMIF(tblMontly[Type],"&lt;&gt;Income",tblMontly[Apr])</totalsRowFormula>
    </tableColumn>
    <tableColumn id="7" xr3:uid="{00000000-0010-0000-0400-000007000000}" name="May" totalsRowFunction="custom" totalsRowDxfId="40">
      <totalsRowFormula>SUMIF(tblMontly[Type],"Income",tblMontly[May])-SUMIF(tblMontly[Type],"&lt;&gt;Income",tblMontly[May])</totalsRowFormula>
    </tableColumn>
    <tableColumn id="8" xr3:uid="{00000000-0010-0000-0400-000008000000}" name="Jun" totalsRowFunction="custom" totalsRowDxfId="39">
      <totalsRowFormula>SUMIF(tblMontly[Type],"Income",tblMontly[Jun])-SUMIF(tblMontly[Type],"&lt;&gt;Income",tblMontly[Jun])</totalsRowFormula>
    </tableColumn>
    <tableColumn id="9" xr3:uid="{00000000-0010-0000-0400-000009000000}" name="Jul" totalsRowFunction="custom" totalsRowDxfId="38">
      <totalsRowFormula>SUMIF(tblMontly[Type],"Income",tblMontly[Jul])-SUMIF(tblMontly[Type],"&lt;&gt;Income",tblMontly[Jul])</totalsRowFormula>
    </tableColumn>
    <tableColumn id="10" xr3:uid="{00000000-0010-0000-0400-00000A000000}" name="Aug" totalsRowFunction="custom" totalsRowDxfId="37">
      <totalsRowFormula>SUMIF(tblMontly[Type],"Income",tblMontly[Aug])-SUMIF(tblMontly[Type],"&lt;&gt;Income",tblMontly[Aug])</totalsRowFormula>
    </tableColumn>
    <tableColumn id="11" xr3:uid="{00000000-0010-0000-0400-00000B000000}" name="Sep" totalsRowFunction="custom" totalsRowDxfId="36">
      <totalsRowFormula>SUMIF(tblMontly[Type],"Income",tblMontly[Sep])-SUMIF(tblMontly[Type],"&lt;&gt;Income",tblMontly[Sep])</totalsRowFormula>
    </tableColumn>
    <tableColumn id="12" xr3:uid="{00000000-0010-0000-0400-00000C000000}" name="Oct" totalsRowFunction="custom" totalsRowDxfId="35">
      <totalsRowFormula>SUMIF(tblMontly[Type],"Income",tblMontly[Oct])-SUMIF(tblMontly[Type],"&lt;&gt;Income",tblMontly[Oct])</totalsRowFormula>
    </tableColumn>
    <tableColumn id="13" xr3:uid="{00000000-0010-0000-0400-00000D000000}" name="Nov" totalsRowFunction="custom" totalsRowDxfId="34">
      <totalsRowFormula>SUMIF(tblMontly[Type],"Income",tblMontly[Nov])-SUMIF(tblMontly[Type],"&lt;&gt;Income",tblMontly[Nov])</totalsRowFormula>
    </tableColumn>
    <tableColumn id="14" xr3:uid="{00000000-0010-0000-0400-00000E000000}" name="Dec" totalsRowFunction="custom" totalsRowDxfId="33">
      <totalsRowFormula>SUMIF(tblMontly[Type],"Income",tblMontly[Dec])-SUMIF(tblMontly[Type],"&lt;&gt;Income",tblMontly[Dec])</totalsRowFormula>
    </tableColumn>
    <tableColumn id="15" xr3:uid="{00000000-0010-0000-0400-00000F000000}" name="Total" totalsRowFunction="custom" totalsRowDxfId="32">
      <calculatedColumnFormula>SUM(tblMontly[[#This Row],[Jan]:[Dec]])</calculatedColumnFormula>
      <totalsRowFormula>SUMIF(tblMontly[Type],"Income",tblMontly[Total])-SUMIF(tblMontly[Type],"&lt;&gt;Income",tblMontly[Total])</totalsRowFormula>
    </tableColumn>
  </tableColumns>
  <tableStyleInfo name="Personal Cash Flow Statement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blDaily" displayName="tblDaily" ref="B12:F56" totalsRowCount="1">
  <autoFilter ref="B12:F55" xr:uid="{00000000-0009-0000-0100-00000C000000}"/>
  <tableColumns count="5">
    <tableColumn id="1" xr3:uid="{00000000-0010-0000-0500-000001000000}" name="Type" totalsRowLabel="Total" dataDxfId="21" totalsRowDxfId="20" dataCellStyle="Comma" totalsRowCellStyle="Comma"/>
    <tableColumn id="2" xr3:uid="{00000000-0010-0000-0500-000002000000}" name="Description" totalsRowDxfId="19"/>
    <tableColumn id="3" xr3:uid="{00000000-0010-0000-0500-000003000000}" name="Daily" totalsRowFunction="custom" dataDxfId="18" totalsRowDxfId="17">
      <totalsRowFormula>SUMIF(tblDaily[Type],"Income",tblDaily[Daily])-SUMIF(tblDaily[Type],"&lt;&gt;Income",tblDaily[Daily])</totalsRowFormula>
    </tableColumn>
    <tableColumn id="14" xr3:uid="{00000000-0010-0000-0500-00000E000000}" name="Monthly" totalsRowFunction="custom" dataDxfId="16" totalsRowDxfId="15">
      <calculatedColumnFormula>tblDaily[[#This Row],[Annual]]/12</calculatedColumnFormula>
      <totalsRowFormula>SUMIF(tblDaily[Type],"Income",tblDaily[Monthly])-SUMIF(tblDaily[Type],"&lt;&gt;Income",tblDaily[Monthly])</totalsRowFormula>
    </tableColumn>
    <tableColumn id="15" xr3:uid="{00000000-0010-0000-0500-00000F000000}" name="Annual" totalsRowFunction="custom" dataDxfId="14" totalsRowDxfId="13">
      <calculatedColumnFormula>tblDaily[[#This Row],[Daily]]*365</calculatedColumnFormula>
      <totalsRowFormula>SUMIF(tblDaily[Type],"Income",tblDaily[Annual])-SUMIF(tblDaily[Type],"&lt;&gt;Income",tblDaily[Annual])</totalsRowFormula>
    </tableColumn>
  </tableColumns>
  <tableStyleInfo name="Personal Cash Flow Statement 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blDailyTotals" displayName="tblDailyTotals" ref="B5:F9" headerRowDxfId="12" dataDxfId="11" totalsRowDxfId="10">
  <tableColumns count="5">
    <tableColumn id="5" xr3:uid="{00000000-0010-0000-0600-000005000000}" name="TOTALS" totalsRowLabel="DAILY REMAINING CASH FLOW" dataDxfId="9" totalsRowDxfId="8"/>
    <tableColumn id="1" xr3:uid="{00000000-0010-0000-0600-000001000000}" name=" " dataDxfId="7" totalsRowDxfId="6"/>
    <tableColumn id="2" xr3:uid="{00000000-0010-0000-0600-000002000000}" name="Daily" totalsRowFunction="sum" dataDxfId="5" totalsRowDxfId="4">
      <calculatedColumnFormula>SUMIF(tblDaily[Type],tblDailyTotals[[#This Row],[TOTALS]],tblDaily[Daily])</calculatedColumnFormula>
    </tableColumn>
    <tableColumn id="3" xr3:uid="{00000000-0010-0000-0600-000003000000}" name="Monthly" totalsRowFunction="sum" dataDxfId="3" totalsRowDxfId="2">
      <calculatedColumnFormula>SUMIF(tblDaily[Type],tblDailyTotals[[#This Row],[TOTALS]],tblDaily[Monthly])</calculatedColumnFormula>
    </tableColumn>
    <tableColumn id="4" xr3:uid="{00000000-0010-0000-0600-000004000000}" name="Annual " totalsRowFunction="sum" dataDxfId="1" totalsRowDxfId="0">
      <calculatedColumnFormula>SUMIF(tblDaily[Type],tblDailyTotals[[#This Row],[TOTALS]],tblDaily[Annual])</calculatedColumnFormula>
    </tableColumn>
  </tableColumns>
  <tableStyleInfo name="Personal Cash Flow Statement 3" showFirstColumn="0" showLastColumn="0" showRowStripes="1" showColumnStripes="0"/>
</table>
</file>

<file path=xl/theme/theme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Personal Cash Flow Statemen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autoPageBreaks="0"/>
  </sheetPr>
  <dimension ref="B1:F11"/>
  <sheetViews>
    <sheetView showGridLines="0" zoomScaleNormal="100" workbookViewId="0"/>
  </sheetViews>
  <sheetFormatPr defaultRowHeight="12.75" x14ac:dyDescent="0.2"/>
  <cols>
    <col min="1" max="1" width="10" customWidth="1"/>
    <col min="2" max="2" width="34" customWidth="1"/>
    <col min="3" max="3" width="3.5703125" customWidth="1"/>
    <col min="4" max="4" width="34" customWidth="1"/>
    <col min="5" max="5" width="3.5703125" customWidth="1"/>
    <col min="6" max="6" width="34" customWidth="1"/>
    <col min="11" max="11" width="1.7109375" customWidth="1"/>
  </cols>
  <sheetData>
    <row r="1" spans="2:6" s="5" customFormat="1" ht="39" customHeight="1" x14ac:dyDescent="0.2"/>
    <row r="4" spans="2:6" ht="46.5" x14ac:dyDescent="0.7">
      <c r="B4" s="13" t="s">
        <v>47</v>
      </c>
    </row>
    <row r="5" spans="2:6" ht="15" customHeight="1" x14ac:dyDescent="0.2">
      <c r="B5" s="42" t="s">
        <v>75</v>
      </c>
      <c r="C5" s="42"/>
      <c r="D5" s="42"/>
      <c r="E5" s="42"/>
      <c r="F5" s="42"/>
    </row>
    <row r="6" spans="2:6" ht="18.75" customHeight="1" x14ac:dyDescent="0.2">
      <c r="B6" s="42"/>
      <c r="C6" s="42"/>
      <c r="D6" s="42"/>
      <c r="E6" s="42"/>
      <c r="F6" s="42"/>
    </row>
    <row r="7" spans="2:6" ht="13.5" thickBot="1" x14ac:dyDescent="0.25">
      <c r="B7" s="6"/>
      <c r="C7" s="6"/>
      <c r="D7" s="6"/>
      <c r="E7" s="6"/>
      <c r="F7" s="6"/>
    </row>
    <row r="9" spans="2:6" ht="33.75" customHeight="1" x14ac:dyDescent="0.2">
      <c r="B9" s="2" t="s">
        <v>48</v>
      </c>
      <c r="D9" s="3" t="s">
        <v>49</v>
      </c>
      <c r="F9" s="1" t="s">
        <v>50</v>
      </c>
    </row>
    <row r="10" spans="2:6" ht="9.75" customHeight="1" x14ac:dyDescent="0.2">
      <c r="B10" s="18"/>
      <c r="D10" s="20"/>
      <c r="F10" s="4"/>
    </row>
    <row r="11" spans="2:6" ht="120.75" customHeight="1" x14ac:dyDescent="0.2">
      <c r="B11" s="19" t="s">
        <v>73</v>
      </c>
      <c r="D11" s="21" t="s">
        <v>74</v>
      </c>
      <c r="F11" s="7" t="s">
        <v>72</v>
      </c>
    </row>
  </sheetData>
  <mergeCells count="1">
    <mergeCell ref="B5:F6"/>
  </mergeCells>
  <pageMargins left="0.4" right="0.4" top="0.4" bottom="0.4" header="0.5" footer="0.5"/>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P48"/>
  <sheetViews>
    <sheetView showGridLines="0" topLeftCell="A13" zoomScaleNormal="100" workbookViewId="0">
      <selection activeCell="P50" sqref="P50"/>
    </sheetView>
  </sheetViews>
  <sheetFormatPr defaultRowHeight="16.5" customHeight="1" x14ac:dyDescent="0.2"/>
  <cols>
    <col min="1" max="1" width="2.7109375" customWidth="1"/>
    <col min="2" max="2" width="21.5703125" customWidth="1"/>
    <col min="3" max="3" width="12.5703125" customWidth="1"/>
    <col min="4" max="4" width="10.85546875" customWidth="1"/>
    <col min="5" max="5" width="2.7109375" customWidth="1"/>
    <col min="6" max="6" width="21.5703125" customWidth="1"/>
    <col min="7" max="7" width="12.5703125" customWidth="1"/>
    <col min="8" max="8" width="10.85546875" customWidth="1"/>
    <col min="9" max="9" width="2.7109375" customWidth="1"/>
    <col min="10" max="10" width="21.5703125" customWidth="1"/>
    <col min="11" max="11" width="12.5703125" customWidth="1"/>
    <col min="12" max="12" width="10.85546875" customWidth="1"/>
    <col min="13" max="13" width="2.7109375" customWidth="1"/>
    <col min="14" max="14" width="21.5703125" customWidth="1"/>
    <col min="15" max="15" width="12.5703125" customWidth="1"/>
    <col min="16" max="16" width="10.85546875" customWidth="1"/>
    <col min="17" max="17" width="2.7109375" customWidth="1"/>
  </cols>
  <sheetData>
    <row r="1" spans="2:16" s="5" customFormat="1" ht="39" customHeight="1" x14ac:dyDescent="0.2">
      <c r="B1" s="8" t="s">
        <v>47</v>
      </c>
    </row>
    <row r="2" spans="2:16" ht="31.5" customHeight="1" x14ac:dyDescent="0.2">
      <c r="B2" s="48">
        <f>AnnualCashFlowToDate</f>
        <v>39750</v>
      </c>
      <c r="C2" s="48"/>
      <c r="D2" s="48"/>
      <c r="E2" s="48"/>
      <c r="F2" s="48"/>
      <c r="H2" s="45" t="s">
        <v>55</v>
      </c>
      <c r="I2" s="46"/>
      <c r="J2" s="46"/>
      <c r="K2" s="46"/>
      <c r="L2" s="46"/>
      <c r="M2" s="46"/>
      <c r="N2" s="46"/>
      <c r="O2" s="46"/>
      <c r="P2" s="46"/>
    </row>
    <row r="5" spans="2:16" ht="25.5" customHeight="1" x14ac:dyDescent="0.2">
      <c r="B5" s="14" t="s">
        <v>51</v>
      </c>
      <c r="C5" s="9"/>
      <c r="D5" s="9"/>
      <c r="F5" s="14" t="s">
        <v>52</v>
      </c>
      <c r="G5" s="9"/>
      <c r="H5" s="9"/>
      <c r="J5" s="14" t="s">
        <v>53</v>
      </c>
      <c r="K5" s="9"/>
      <c r="L5" s="9"/>
      <c r="N5" s="14" t="s">
        <v>54</v>
      </c>
      <c r="O5" s="9"/>
      <c r="P5" s="9"/>
    </row>
    <row r="6" spans="2:16" ht="16.5" customHeight="1" x14ac:dyDescent="0.2">
      <c r="B6" s="28" t="s">
        <v>56</v>
      </c>
      <c r="C6" s="43">
        <f>tblIncome[[#Totals],[Annual  ]]</f>
        <v>125000</v>
      </c>
      <c r="D6" s="43"/>
      <c r="F6" s="28" t="s">
        <v>56</v>
      </c>
      <c r="G6" s="43">
        <f>tblExpenses[[#Totals],[Annual  ]]</f>
        <v>49000</v>
      </c>
      <c r="H6" s="43"/>
      <c r="J6" s="28" t="s">
        <v>56</v>
      </c>
      <c r="K6" s="43">
        <f>tblDiscretionary[[#Totals],[Annual  ]]</f>
        <v>13250</v>
      </c>
      <c r="L6" s="43"/>
      <c r="N6" s="15" t="s">
        <v>56</v>
      </c>
      <c r="O6" s="44">
        <f>tblSavings[[#Totals],[Annual  ]]</f>
        <v>23000</v>
      </c>
      <c r="P6" s="44"/>
    </row>
    <row r="7" spans="2:16" ht="16.5" customHeight="1" x14ac:dyDescent="0.2">
      <c r="B7" s="12"/>
      <c r="C7" s="12"/>
      <c r="D7" s="12"/>
      <c r="F7" s="12"/>
      <c r="G7" s="12"/>
      <c r="H7" s="12"/>
      <c r="J7" s="12"/>
      <c r="K7" s="12"/>
      <c r="L7" s="12"/>
      <c r="N7" s="12"/>
      <c r="O7" s="12"/>
      <c r="P7" s="12"/>
    </row>
    <row r="8" spans="2:16" ht="16.5" customHeight="1" x14ac:dyDescent="0.2">
      <c r="B8" s="12"/>
      <c r="C8" s="12"/>
      <c r="D8" s="12"/>
      <c r="F8" s="12"/>
      <c r="G8" s="12"/>
      <c r="H8" s="12"/>
      <c r="J8" s="12"/>
      <c r="K8" s="12"/>
      <c r="L8" s="12"/>
      <c r="N8" s="12"/>
      <c r="O8" s="12"/>
      <c r="P8" s="12"/>
    </row>
    <row r="9" spans="2:16" ht="16.5" customHeight="1" x14ac:dyDescent="0.2">
      <c r="B9" s="12"/>
      <c r="C9" s="12"/>
      <c r="D9" s="12"/>
      <c r="F9" s="12"/>
      <c r="G9" s="12"/>
      <c r="H9" s="12"/>
      <c r="J9" s="12"/>
      <c r="K9" s="12"/>
      <c r="L9" s="12"/>
      <c r="N9" s="12"/>
      <c r="O9" s="12"/>
      <c r="P9" s="12"/>
    </row>
    <row r="10" spans="2:16" ht="16.5" customHeight="1" x14ac:dyDescent="0.2">
      <c r="B10" s="12"/>
      <c r="C10" s="12"/>
      <c r="D10" s="12"/>
      <c r="F10" s="12"/>
      <c r="G10" s="12"/>
      <c r="H10" s="12"/>
      <c r="J10" s="12"/>
      <c r="K10" s="12"/>
      <c r="L10" s="12"/>
      <c r="N10" s="12"/>
      <c r="O10" s="12"/>
      <c r="P10" s="12"/>
    </row>
    <row r="11" spans="2:16" ht="16.5" customHeight="1" x14ac:dyDescent="0.2">
      <c r="B11" s="12"/>
      <c r="C11" s="12"/>
      <c r="D11" s="12"/>
      <c r="F11" s="12"/>
      <c r="G11" s="12"/>
      <c r="H11" s="12"/>
      <c r="J11" s="12"/>
      <c r="K11" s="12"/>
      <c r="L11" s="12"/>
      <c r="N11" s="12"/>
      <c r="O11" s="12"/>
      <c r="P11" s="12"/>
    </row>
    <row r="12" spans="2:16" ht="16.5" customHeight="1" x14ac:dyDescent="0.2">
      <c r="B12" s="12"/>
      <c r="C12" s="12"/>
      <c r="D12" s="12"/>
      <c r="F12" s="12"/>
      <c r="G12" s="12"/>
      <c r="H12" s="12"/>
      <c r="J12" s="12"/>
      <c r="K12" s="12"/>
      <c r="L12" s="12"/>
      <c r="N12" s="12"/>
      <c r="O12" s="12"/>
      <c r="P12" s="12"/>
    </row>
    <row r="13" spans="2:16" ht="16.5" customHeight="1" x14ac:dyDescent="0.2">
      <c r="B13" s="12"/>
      <c r="C13" s="12"/>
      <c r="D13" s="12"/>
      <c r="F13" s="12"/>
      <c r="G13" s="12"/>
      <c r="H13" s="12"/>
      <c r="J13" s="12"/>
      <c r="K13" s="12"/>
      <c r="L13" s="12"/>
      <c r="N13" s="12"/>
      <c r="O13" s="12"/>
      <c r="P13" s="12"/>
    </row>
    <row r="14" spans="2:16" ht="16.5" customHeight="1" x14ac:dyDescent="0.2">
      <c r="B14" s="12"/>
      <c r="C14" s="12"/>
      <c r="D14" s="12"/>
      <c r="F14" s="12"/>
      <c r="G14" s="12"/>
      <c r="H14" s="12"/>
      <c r="J14" s="12"/>
      <c r="K14" s="12"/>
      <c r="L14" s="12"/>
      <c r="N14" s="12"/>
      <c r="O14" s="12"/>
      <c r="P14" s="12"/>
    </row>
    <row r="15" spans="2:16" ht="16.5" customHeight="1" x14ac:dyDescent="0.2">
      <c r="B15" s="12"/>
      <c r="C15" s="12"/>
      <c r="D15" s="12"/>
      <c r="F15" s="12"/>
      <c r="G15" s="12"/>
      <c r="H15" s="12"/>
      <c r="J15" s="12"/>
      <c r="K15" s="12"/>
      <c r="L15" s="12"/>
      <c r="N15" s="12"/>
      <c r="O15" s="12"/>
      <c r="P15" s="12"/>
    </row>
    <row r="16" spans="2:16" ht="16.5" customHeight="1" x14ac:dyDescent="0.2">
      <c r="B16" s="12"/>
      <c r="C16" s="12"/>
      <c r="D16" s="12"/>
      <c r="F16" s="12"/>
      <c r="G16" s="12"/>
      <c r="H16" s="12"/>
      <c r="J16" s="12"/>
      <c r="K16" s="12"/>
      <c r="L16" s="12"/>
      <c r="N16" s="12"/>
      <c r="O16" s="12"/>
      <c r="P16" s="12"/>
    </row>
    <row r="17" spans="2:16" ht="16.5" customHeight="1" x14ac:dyDescent="0.2">
      <c r="B17" s="47"/>
      <c r="C17" s="47"/>
      <c r="D17" s="47"/>
      <c r="F17" s="12"/>
      <c r="G17" s="12"/>
      <c r="H17" s="12"/>
      <c r="J17" s="12"/>
      <c r="K17" s="12"/>
      <c r="L17" s="12"/>
      <c r="N17" s="12"/>
      <c r="O17" s="12"/>
      <c r="P17" s="12"/>
    </row>
    <row r="18" spans="2:16" ht="16.5" customHeight="1" x14ac:dyDescent="0.2">
      <c r="B18" s="12"/>
      <c r="C18" s="12"/>
      <c r="D18" s="12"/>
      <c r="F18" s="12"/>
      <c r="G18" s="12"/>
      <c r="H18" s="12"/>
      <c r="J18" s="12"/>
      <c r="K18" s="12"/>
      <c r="L18" s="12"/>
      <c r="N18" s="12"/>
      <c r="O18" s="12"/>
      <c r="P18" s="12"/>
    </row>
    <row r="19" spans="2:16" ht="16.5" customHeight="1" x14ac:dyDescent="0.2">
      <c r="B19" s="12"/>
      <c r="C19" s="12"/>
      <c r="D19" s="12"/>
      <c r="F19" s="12"/>
      <c r="G19" s="12"/>
      <c r="H19" s="12"/>
      <c r="J19" s="12"/>
      <c r="K19" s="12"/>
      <c r="L19" s="12"/>
      <c r="N19" s="12"/>
      <c r="O19" s="12"/>
      <c r="P19" s="12"/>
    </row>
    <row r="20" spans="2:16" ht="16.5" customHeight="1" x14ac:dyDescent="0.2">
      <c r="B20" s="12"/>
      <c r="C20" s="12"/>
      <c r="D20" s="12"/>
      <c r="F20" s="12"/>
      <c r="G20" s="12"/>
      <c r="H20" s="12"/>
      <c r="J20" s="12"/>
      <c r="K20" s="12"/>
      <c r="L20" s="12"/>
      <c r="N20" s="12"/>
      <c r="O20" s="12"/>
      <c r="P20" s="12"/>
    </row>
    <row r="21" spans="2:16" ht="16.5" customHeight="1" x14ac:dyDescent="0.2">
      <c r="B21" s="12"/>
      <c r="C21" s="12"/>
      <c r="D21" s="12"/>
      <c r="F21" s="12"/>
      <c r="G21" s="12"/>
      <c r="H21" s="12"/>
      <c r="J21" s="12"/>
      <c r="K21" s="12"/>
      <c r="L21" s="12"/>
      <c r="N21" s="12"/>
      <c r="O21" s="12"/>
      <c r="P21" s="12"/>
    </row>
    <row r="22" spans="2:16" ht="16.5" customHeight="1" x14ac:dyDescent="0.2">
      <c r="B22" s="12"/>
      <c r="C22" s="12"/>
      <c r="D22" s="12"/>
      <c r="F22" s="12"/>
      <c r="G22" s="12"/>
      <c r="H22" s="12"/>
      <c r="J22" s="12"/>
      <c r="K22" s="12"/>
      <c r="L22" s="12"/>
      <c r="N22" s="12"/>
      <c r="O22" s="12"/>
      <c r="P22" s="12"/>
    </row>
    <row r="23" spans="2:16" ht="16.5" customHeight="1" x14ac:dyDescent="0.2">
      <c r="B23" s="12"/>
      <c r="C23" s="12"/>
      <c r="D23" s="12"/>
      <c r="F23" s="12"/>
      <c r="G23" s="12"/>
      <c r="H23" s="12"/>
      <c r="J23" s="12"/>
      <c r="K23" s="12"/>
      <c r="L23" s="12"/>
      <c r="N23" s="12"/>
      <c r="O23" s="12"/>
      <c r="P23" s="12"/>
    </row>
    <row r="24" spans="2:16" ht="16.5" customHeight="1" x14ac:dyDescent="0.2">
      <c r="B24" s="12"/>
      <c r="C24" s="12"/>
      <c r="D24" s="12"/>
      <c r="F24" s="12"/>
      <c r="G24" s="12"/>
      <c r="H24" s="12"/>
      <c r="J24" s="12"/>
      <c r="K24" s="12"/>
      <c r="L24" s="12"/>
      <c r="N24" s="12"/>
      <c r="O24" s="12"/>
      <c r="P24" s="12"/>
    </row>
    <row r="25" spans="2:16" ht="16.5" customHeight="1" x14ac:dyDescent="0.2">
      <c r="B25" s="12"/>
      <c r="C25" s="12"/>
      <c r="D25" s="12"/>
      <c r="F25" s="12"/>
      <c r="G25" s="12"/>
      <c r="H25" s="12"/>
      <c r="J25" s="12"/>
      <c r="K25" s="12"/>
      <c r="L25" s="12"/>
      <c r="N25" s="12"/>
      <c r="O25" s="12"/>
      <c r="P25" s="12"/>
    </row>
    <row r="26" spans="2:16" ht="16.5" customHeight="1" x14ac:dyDescent="0.2">
      <c r="B26" s="28" t="s">
        <v>58</v>
      </c>
      <c r="C26" s="43">
        <f>tblIncome[[#Totals],[Monthly ]]</f>
        <v>10416.666666666668</v>
      </c>
      <c r="D26" s="43"/>
      <c r="F26" s="28" t="s">
        <v>58</v>
      </c>
      <c r="G26" s="43">
        <f>tblExpenses[[#Totals],[Monthly ]]</f>
        <v>4083.333333333333</v>
      </c>
      <c r="H26" s="43"/>
      <c r="J26" s="28" t="s">
        <v>58</v>
      </c>
      <c r="K26" s="43">
        <f>tblDiscretionary[[#Totals],[Monthly ]]</f>
        <v>1104.1666666666665</v>
      </c>
      <c r="L26" s="43"/>
      <c r="N26" s="10" t="s">
        <v>58</v>
      </c>
      <c r="O26" s="44">
        <f>tblSavings[[#Totals],[Monthly ]]</f>
        <v>1916.6666666666667</v>
      </c>
      <c r="P26" s="44"/>
    </row>
    <row r="27" spans="2:16" ht="16.5" customHeight="1" x14ac:dyDescent="0.2">
      <c r="B27" s="25"/>
      <c r="C27" s="26"/>
      <c r="D27" s="26"/>
      <c r="E27" s="27"/>
      <c r="F27" s="25"/>
      <c r="G27" s="26"/>
      <c r="H27" s="26"/>
      <c r="I27" s="27"/>
      <c r="J27" s="25"/>
      <c r="K27" s="26"/>
      <c r="L27" s="26"/>
      <c r="N27" s="10"/>
      <c r="O27" s="11"/>
      <c r="P27" s="11"/>
    </row>
    <row r="29" spans="2:16" ht="16.5" customHeight="1" x14ac:dyDescent="0.2">
      <c r="B29" s="23" t="s">
        <v>0</v>
      </c>
      <c r="C29" s="16" t="s">
        <v>78</v>
      </c>
      <c r="D29" s="16" t="s">
        <v>76</v>
      </c>
      <c r="F29" s="23" t="s">
        <v>7</v>
      </c>
      <c r="G29" s="16" t="s">
        <v>78</v>
      </c>
      <c r="H29" s="16" t="s">
        <v>76</v>
      </c>
      <c r="J29" s="23" t="s">
        <v>25</v>
      </c>
      <c r="K29" s="16" t="s">
        <v>78</v>
      </c>
      <c r="L29" s="16" t="s">
        <v>76</v>
      </c>
      <c r="N29" s="23" t="s">
        <v>36</v>
      </c>
      <c r="O29" s="16" t="s">
        <v>78</v>
      </c>
      <c r="P29" s="16" t="s">
        <v>76</v>
      </c>
    </row>
    <row r="30" spans="2:16" ht="16.5" customHeight="1" x14ac:dyDescent="0.2">
      <c r="B30" s="24" t="s">
        <v>1</v>
      </c>
      <c r="C30" s="22">
        <v>90000</v>
      </c>
      <c r="D30" s="22">
        <f>tblIncome[[#This Row],[Annual  ]]/12</f>
        <v>7500</v>
      </c>
      <c r="F30" s="24" t="s">
        <v>83</v>
      </c>
      <c r="G30" s="22">
        <v>15000</v>
      </c>
      <c r="H30" s="22">
        <f>tblExpenses[[#This Row],[Annual  ]]/12</f>
        <v>1250</v>
      </c>
      <c r="J30" s="24" t="s">
        <v>26</v>
      </c>
      <c r="K30" s="22">
        <v>1200</v>
      </c>
      <c r="L30" s="22">
        <f>tblDiscretionary[[#This Row],[Annual  ]]/12</f>
        <v>100</v>
      </c>
      <c r="N30" s="24" t="s">
        <v>37</v>
      </c>
      <c r="O30" s="22">
        <v>5000</v>
      </c>
      <c r="P30" s="22">
        <f>tblSavings[[#This Row],[Annual  ]]/12</f>
        <v>416.66666666666669</v>
      </c>
    </row>
    <row r="31" spans="2:16" ht="16.5" customHeight="1" x14ac:dyDescent="0.2">
      <c r="B31" s="24" t="s">
        <v>2</v>
      </c>
      <c r="C31" s="22">
        <v>5000</v>
      </c>
      <c r="D31" s="22">
        <f>tblIncome[[#This Row],[Annual  ]]/12</f>
        <v>416.66666666666669</v>
      </c>
      <c r="F31" s="24" t="s">
        <v>82</v>
      </c>
      <c r="G31" s="22">
        <v>2500</v>
      </c>
      <c r="H31" s="22">
        <f>tblExpenses[[#This Row],[Annual  ]]/12</f>
        <v>208.33333333333334</v>
      </c>
      <c r="J31" s="24" t="s">
        <v>27</v>
      </c>
      <c r="K31" s="22">
        <v>600</v>
      </c>
      <c r="L31" s="22">
        <f>tblDiscretionary[[#This Row],[Annual  ]]/12</f>
        <v>50</v>
      </c>
      <c r="N31" s="24" t="s">
        <v>81</v>
      </c>
      <c r="O31" s="22">
        <v>12000</v>
      </c>
      <c r="P31" s="22">
        <f>tblSavings[[#This Row],[Annual  ]]/12</f>
        <v>1000</v>
      </c>
    </row>
    <row r="32" spans="2:16" ht="16.5" customHeight="1" x14ac:dyDescent="0.2">
      <c r="B32" s="24" t="s">
        <v>4</v>
      </c>
      <c r="C32" s="22">
        <v>30000</v>
      </c>
      <c r="D32" s="22">
        <f>tblIncome[[#This Row],[Annual  ]]/12</f>
        <v>2500</v>
      </c>
      <c r="F32" s="24" t="s">
        <v>8</v>
      </c>
      <c r="G32" s="22">
        <v>200</v>
      </c>
      <c r="H32" s="22">
        <f>tblExpenses[[#This Row],[Annual  ]]/12</f>
        <v>16.666666666666668</v>
      </c>
      <c r="J32" s="24" t="s">
        <v>28</v>
      </c>
      <c r="K32" s="22">
        <v>2250</v>
      </c>
      <c r="L32" s="22">
        <f>tblDiscretionary[[#This Row],[Annual  ]]/12</f>
        <v>187.5</v>
      </c>
      <c r="N32" s="24" t="s">
        <v>57</v>
      </c>
      <c r="O32" s="22">
        <v>6000</v>
      </c>
      <c r="P32" s="22">
        <f>tblSavings[[#This Row],[Annual  ]]/12</f>
        <v>500</v>
      </c>
    </row>
    <row r="33" spans="2:16" ht="16.5" customHeight="1" x14ac:dyDescent="0.2">
      <c r="B33" s="24" t="s">
        <v>3</v>
      </c>
      <c r="C33" s="22"/>
      <c r="D33" s="22">
        <f>tblIncome[[#This Row],[Annual  ]]/12</f>
        <v>0</v>
      </c>
      <c r="F33" s="24" t="s">
        <v>10</v>
      </c>
      <c r="G33" s="22">
        <v>4000</v>
      </c>
      <c r="H33" s="22">
        <f>tblExpenses[[#This Row],[Annual  ]]/12</f>
        <v>333.33333333333331</v>
      </c>
      <c r="J33" s="24" t="s">
        <v>29</v>
      </c>
      <c r="K33" s="22">
        <v>1200</v>
      </c>
      <c r="L33" s="22">
        <f>tblDiscretionary[[#This Row],[Annual  ]]/12</f>
        <v>100</v>
      </c>
      <c r="N33" s="24" t="s">
        <v>4</v>
      </c>
      <c r="O33" s="22"/>
      <c r="P33" s="22">
        <f>tblSavings[[#This Row],[Annual  ]]/12</f>
        <v>0</v>
      </c>
    </row>
    <row r="34" spans="2:16" ht="16.5" customHeight="1" x14ac:dyDescent="0.2">
      <c r="B34" s="24" t="s">
        <v>23</v>
      </c>
      <c r="C34" s="22"/>
      <c r="D34" s="22">
        <f>tblIncome[[#This Row],[Annual  ]]/12</f>
        <v>0</v>
      </c>
      <c r="F34" s="24" t="s">
        <v>9</v>
      </c>
      <c r="G34" s="22">
        <v>15000</v>
      </c>
      <c r="H34" s="22">
        <f>tblExpenses[[#This Row],[Annual  ]]/12</f>
        <v>1250</v>
      </c>
      <c r="J34" s="24" t="s">
        <v>30</v>
      </c>
      <c r="K34" s="22">
        <v>300</v>
      </c>
      <c r="L34" s="22">
        <f>tblDiscretionary[[#This Row],[Annual  ]]/12</f>
        <v>25</v>
      </c>
      <c r="N34" s="24" t="s">
        <v>3</v>
      </c>
      <c r="O34" s="22"/>
      <c r="P34" s="22">
        <f>tblSavings[[#This Row],[Annual  ]]/12</f>
        <v>0</v>
      </c>
    </row>
    <row r="35" spans="2:16" ht="16.5" customHeight="1" x14ac:dyDescent="0.2">
      <c r="B35" s="24" t="s">
        <v>35</v>
      </c>
      <c r="C35" s="22"/>
      <c r="D35" s="22">
        <f>tblIncome[[#This Row],[Annual  ]]/12</f>
        <v>0</v>
      </c>
      <c r="F35" s="24" t="s">
        <v>11</v>
      </c>
      <c r="G35" s="22">
        <v>250</v>
      </c>
      <c r="H35" s="22">
        <f>tblExpenses[[#This Row],[Annual  ]]/12</f>
        <v>20.833333333333332</v>
      </c>
      <c r="J35" s="24" t="s">
        <v>31</v>
      </c>
      <c r="K35" s="22">
        <v>2000</v>
      </c>
      <c r="L35" s="22">
        <f>tblDiscretionary[[#This Row],[Annual  ]]/12</f>
        <v>166.66666666666666</v>
      </c>
      <c r="N35" s="24" t="s">
        <v>24</v>
      </c>
      <c r="O35" s="22">
        <f>SUBTOTAL(109,tblSavings[[Annual  ]])</f>
        <v>23000</v>
      </c>
      <c r="P35" s="22">
        <f>SUBTOTAL(109,tblSavings[[Monthly ]])</f>
        <v>1916.6666666666667</v>
      </c>
    </row>
    <row r="36" spans="2:16" ht="16.5" customHeight="1" x14ac:dyDescent="0.2">
      <c r="B36" s="24" t="s">
        <v>24</v>
      </c>
      <c r="C36" s="22">
        <f>SUBTOTAL(109,tblIncome[[Annual  ]])</f>
        <v>125000</v>
      </c>
      <c r="D36" s="22">
        <f>SUBTOTAL(109,tblIncome[[Monthly ]])</f>
        <v>10416.666666666668</v>
      </c>
      <c r="F36" s="24" t="s">
        <v>12</v>
      </c>
      <c r="G36" s="22">
        <v>1200</v>
      </c>
      <c r="H36" s="22">
        <f>tblExpenses[[#This Row],[Annual  ]]/12</f>
        <v>100</v>
      </c>
      <c r="J36" s="24" t="s">
        <v>32</v>
      </c>
      <c r="K36" s="22">
        <v>600</v>
      </c>
      <c r="L36" s="22">
        <f>tblDiscretionary[[#This Row],[Annual  ]]/12</f>
        <v>50</v>
      </c>
    </row>
    <row r="37" spans="2:16" ht="16.5" customHeight="1" x14ac:dyDescent="0.2">
      <c r="F37" s="24" t="s">
        <v>13</v>
      </c>
      <c r="G37" s="22">
        <v>600</v>
      </c>
      <c r="H37" s="22">
        <f>tblExpenses[[#This Row],[Annual  ]]/12</f>
        <v>50</v>
      </c>
      <c r="J37" s="24" t="s">
        <v>33</v>
      </c>
      <c r="K37" s="22">
        <v>300</v>
      </c>
      <c r="L37" s="22">
        <f>tblDiscretionary[[#This Row],[Annual  ]]/12</f>
        <v>25</v>
      </c>
    </row>
    <row r="38" spans="2:16" ht="16.5" customHeight="1" x14ac:dyDescent="0.2">
      <c r="F38" s="24" t="s">
        <v>79</v>
      </c>
      <c r="G38" s="22">
        <v>600</v>
      </c>
      <c r="H38" s="22">
        <f>tblExpenses[[#This Row],[Annual  ]]/12</f>
        <v>50</v>
      </c>
      <c r="J38" s="24" t="s">
        <v>34</v>
      </c>
      <c r="K38" s="22">
        <v>4800</v>
      </c>
      <c r="L38" s="22">
        <f>tblDiscretionary[[#This Row],[Annual  ]]/12</f>
        <v>400</v>
      </c>
    </row>
    <row r="39" spans="2:16" ht="16.5" customHeight="1" x14ac:dyDescent="0.2">
      <c r="F39" s="24" t="s">
        <v>16</v>
      </c>
      <c r="G39" s="22">
        <v>150</v>
      </c>
      <c r="H39" s="22">
        <f>tblExpenses[[#This Row],[Annual  ]]/12</f>
        <v>12.5</v>
      </c>
      <c r="J39" s="24" t="s">
        <v>4</v>
      </c>
      <c r="K39" s="22"/>
      <c r="L39" s="22">
        <f>tblDiscretionary[[#This Row],[Annual  ]]/12</f>
        <v>0</v>
      </c>
    </row>
    <row r="40" spans="2:16" ht="16.5" customHeight="1" x14ac:dyDescent="0.2">
      <c r="F40" s="24" t="s">
        <v>17</v>
      </c>
      <c r="G40" s="22">
        <v>600</v>
      </c>
      <c r="H40" s="22">
        <f>tblExpenses[[#This Row],[Annual  ]]/12</f>
        <v>50</v>
      </c>
      <c r="J40" s="24" t="s">
        <v>3</v>
      </c>
      <c r="K40" s="22"/>
      <c r="L40" s="22">
        <f>tblDiscretionary[[#This Row],[Annual  ]]/12</f>
        <v>0</v>
      </c>
    </row>
    <row r="41" spans="2:16" ht="16.5" customHeight="1" x14ac:dyDescent="0.2">
      <c r="F41" s="24" t="s">
        <v>18</v>
      </c>
      <c r="G41" s="22">
        <v>600</v>
      </c>
      <c r="H41" s="22">
        <f>tblExpenses[[#This Row],[Annual  ]]/12</f>
        <v>50</v>
      </c>
      <c r="J41" s="24" t="s">
        <v>24</v>
      </c>
      <c r="K41" s="22">
        <f>SUBTOTAL(109,tblDiscretionary[[Annual  ]])</f>
        <v>13250</v>
      </c>
      <c r="L41" s="22">
        <f>SUBTOTAL(109,tblDiscretionary[[Monthly ]])</f>
        <v>1104.1666666666665</v>
      </c>
    </row>
    <row r="42" spans="2:16" ht="16.5" customHeight="1" x14ac:dyDescent="0.2">
      <c r="F42" s="24" t="s">
        <v>19</v>
      </c>
      <c r="G42" s="22">
        <v>1500</v>
      </c>
      <c r="H42" s="22">
        <f>tblExpenses[[#This Row],[Annual  ]]/12</f>
        <v>125</v>
      </c>
    </row>
    <row r="43" spans="2:16" ht="16.5" customHeight="1" x14ac:dyDescent="0.2">
      <c r="F43" s="24" t="s">
        <v>20</v>
      </c>
      <c r="G43" s="22">
        <v>5000</v>
      </c>
      <c r="H43" s="22">
        <f>tblExpenses[[#This Row],[Annual  ]]/12</f>
        <v>416.66666666666669</v>
      </c>
    </row>
    <row r="44" spans="2:16" ht="16.5" customHeight="1" x14ac:dyDescent="0.2">
      <c r="F44" s="24" t="s">
        <v>21</v>
      </c>
      <c r="G44" s="22">
        <v>1200</v>
      </c>
      <c r="H44" s="22">
        <f>tblExpenses[[#This Row],[Annual  ]]/12</f>
        <v>100</v>
      </c>
    </row>
    <row r="45" spans="2:16" ht="16.5" customHeight="1" x14ac:dyDescent="0.2">
      <c r="F45" s="24" t="s">
        <v>22</v>
      </c>
      <c r="G45" s="22">
        <v>600</v>
      </c>
      <c r="H45" s="22">
        <f>tblExpenses[[#This Row],[Annual  ]]/12</f>
        <v>50</v>
      </c>
    </row>
    <row r="46" spans="2:16" ht="16.5" customHeight="1" x14ac:dyDescent="0.2">
      <c r="F46" s="24" t="s">
        <v>4</v>
      </c>
      <c r="G46" s="22"/>
      <c r="H46" s="22">
        <f>tblExpenses[[#This Row],[Annual  ]]/12</f>
        <v>0</v>
      </c>
    </row>
    <row r="47" spans="2:16" ht="16.5" customHeight="1" x14ac:dyDescent="0.2">
      <c r="F47" s="24" t="s">
        <v>3</v>
      </c>
      <c r="G47" s="22"/>
      <c r="H47" s="22">
        <f>tblExpenses[[#This Row],[Annual  ]]/12</f>
        <v>0</v>
      </c>
    </row>
    <row r="48" spans="2:16" ht="16.5" customHeight="1" x14ac:dyDescent="0.2">
      <c r="F48" s="24" t="s">
        <v>24</v>
      </c>
      <c r="G48" s="22">
        <f>SUBTOTAL(109,tblExpenses[[Annual  ]])</f>
        <v>49000</v>
      </c>
      <c r="H48" s="22">
        <f>SUBTOTAL(109,tblExpenses[[Monthly ]])</f>
        <v>4083.333333333333</v>
      </c>
    </row>
  </sheetData>
  <mergeCells count="11">
    <mergeCell ref="C26:D26"/>
    <mergeCell ref="G26:H26"/>
    <mergeCell ref="K26:L26"/>
    <mergeCell ref="O26:P26"/>
    <mergeCell ref="H2:P2"/>
    <mergeCell ref="C6:D6"/>
    <mergeCell ref="G6:H6"/>
    <mergeCell ref="K6:L6"/>
    <mergeCell ref="O6:P6"/>
    <mergeCell ref="B17:D17"/>
    <mergeCell ref="B2:F2"/>
  </mergeCells>
  <pageMargins left="0.25" right="0.25" top="0.75" bottom="0.75" header="0.3" footer="0.3"/>
  <pageSetup scale="92" fitToHeight="0" orientation="landscape"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499984740745262"/>
    <pageSetUpPr autoPageBreaks="0" fitToPage="1"/>
  </sheetPr>
  <dimension ref="B1:P50"/>
  <sheetViews>
    <sheetView showGridLines="0" topLeftCell="A25" zoomScaleNormal="100" workbookViewId="0">
      <selection activeCell="R11" sqref="R11"/>
    </sheetView>
  </sheetViews>
  <sheetFormatPr defaultRowHeight="16.5" customHeight="1" x14ac:dyDescent="0.2"/>
  <cols>
    <col min="1" max="1" width="2.7109375" customWidth="1"/>
    <col min="2" max="2" width="16.7109375" customWidth="1"/>
    <col min="3" max="3" width="24.28515625" customWidth="1"/>
    <col min="4" max="15" width="9.85546875" customWidth="1"/>
    <col min="16" max="16" width="11.5703125" customWidth="1"/>
  </cols>
  <sheetData>
    <row r="1" spans="2:16" s="5" customFormat="1" ht="39" customHeight="1" x14ac:dyDescent="0.2">
      <c r="B1" s="8" t="s">
        <v>47</v>
      </c>
    </row>
    <row r="2" spans="2:16" ht="31.5" customHeight="1" x14ac:dyDescent="0.2">
      <c r="B2" s="48">
        <f>MonthlyCashFlowToDate</f>
        <v>18380</v>
      </c>
      <c r="C2" s="48"/>
      <c r="D2" s="48"/>
      <c r="E2" s="48"/>
      <c r="F2" s="48"/>
      <c r="H2" s="45" t="s">
        <v>80</v>
      </c>
      <c r="I2" s="45"/>
      <c r="J2" s="45"/>
      <c r="K2" s="45"/>
      <c r="L2" s="45"/>
      <c r="M2" s="45"/>
      <c r="N2" s="45"/>
      <c r="O2" s="45"/>
      <c r="P2" s="45"/>
    </row>
    <row r="5" spans="2:16" ht="16.5" customHeight="1" x14ac:dyDescent="0.2">
      <c r="B5" s="29" t="s">
        <v>41</v>
      </c>
      <c r="C5" s="29" t="s">
        <v>42</v>
      </c>
      <c r="D5" s="29" t="s">
        <v>60</v>
      </c>
      <c r="E5" s="29" t="s">
        <v>61</v>
      </c>
      <c r="F5" s="29" t="s">
        <v>62</v>
      </c>
      <c r="G5" s="29" t="s">
        <v>63</v>
      </c>
      <c r="H5" s="29" t="s">
        <v>43</v>
      </c>
      <c r="I5" s="29" t="s">
        <v>64</v>
      </c>
      <c r="J5" s="29" t="s">
        <v>65</v>
      </c>
      <c r="K5" s="29" t="s">
        <v>66</v>
      </c>
      <c r="L5" s="29" t="s">
        <v>67</v>
      </c>
      <c r="M5" s="29" t="s">
        <v>68</v>
      </c>
      <c r="N5" s="29" t="s">
        <v>69</v>
      </c>
      <c r="O5" s="29" t="s">
        <v>70</v>
      </c>
      <c r="P5" s="29" t="s">
        <v>24</v>
      </c>
    </row>
    <row r="6" spans="2:16" ht="16.5" customHeight="1" x14ac:dyDescent="0.2">
      <c r="B6" s="29" t="s">
        <v>0</v>
      </c>
      <c r="C6" s="29" t="s">
        <v>1</v>
      </c>
      <c r="D6" s="30">
        <v>7500</v>
      </c>
      <c r="E6" s="30">
        <v>7500</v>
      </c>
      <c r="F6" s="30">
        <v>7500</v>
      </c>
      <c r="G6" s="30">
        <v>7500</v>
      </c>
      <c r="H6" s="30">
        <v>7500</v>
      </c>
      <c r="I6" s="30">
        <v>7500</v>
      </c>
      <c r="J6" s="30"/>
      <c r="K6" s="30"/>
      <c r="L6" s="30"/>
      <c r="M6" s="30"/>
      <c r="N6" s="30"/>
      <c r="O6" s="30"/>
      <c r="P6" s="30">
        <f>SUM(tblMontly[[#This Row],[Jan]:[Dec]])</f>
        <v>45000</v>
      </c>
    </row>
    <row r="7" spans="2:16" ht="16.5" customHeight="1" x14ac:dyDescent="0.2">
      <c r="B7" s="29" t="s">
        <v>0</v>
      </c>
      <c r="C7" s="29" t="s">
        <v>2</v>
      </c>
      <c r="D7" s="30">
        <v>400</v>
      </c>
      <c r="E7" s="30">
        <v>400</v>
      </c>
      <c r="F7" s="30">
        <v>500</v>
      </c>
      <c r="G7" s="30">
        <v>200</v>
      </c>
      <c r="H7" s="30">
        <v>0</v>
      </c>
      <c r="I7" s="30">
        <v>600</v>
      </c>
      <c r="J7" s="30"/>
      <c r="K7" s="30"/>
      <c r="L7" s="30"/>
      <c r="M7" s="30"/>
      <c r="N7" s="30"/>
      <c r="O7" s="30"/>
      <c r="P7" s="30">
        <f>SUM(tblMontly[[#This Row],[Jan]:[Dec]])</f>
        <v>2100</v>
      </c>
    </row>
    <row r="8" spans="2:16" ht="16.5" customHeight="1" x14ac:dyDescent="0.2">
      <c r="B8" s="29" t="s">
        <v>0</v>
      </c>
      <c r="C8" s="29" t="s">
        <v>4</v>
      </c>
      <c r="D8" s="30">
        <v>2500</v>
      </c>
      <c r="E8" s="30">
        <v>2500</v>
      </c>
      <c r="F8" s="30">
        <v>2500</v>
      </c>
      <c r="G8" s="30">
        <v>2500</v>
      </c>
      <c r="H8" s="30">
        <v>2500</v>
      </c>
      <c r="I8" s="30">
        <v>2500</v>
      </c>
      <c r="J8" s="30"/>
      <c r="K8" s="30"/>
      <c r="L8" s="30"/>
      <c r="M8" s="30"/>
      <c r="N8" s="30"/>
      <c r="O8" s="30"/>
      <c r="P8" s="30">
        <f>SUM(tblMontly[[#This Row],[Jan]:[Dec]])</f>
        <v>15000</v>
      </c>
    </row>
    <row r="9" spans="2:16" ht="16.5" customHeight="1" x14ac:dyDescent="0.2">
      <c r="B9" s="29" t="s">
        <v>0</v>
      </c>
      <c r="C9" s="29" t="s">
        <v>3</v>
      </c>
      <c r="D9" s="30">
        <v>0</v>
      </c>
      <c r="E9" s="30">
        <v>0</v>
      </c>
      <c r="F9" s="30">
        <v>0</v>
      </c>
      <c r="G9" s="30">
        <v>0</v>
      </c>
      <c r="H9" s="30">
        <v>0</v>
      </c>
      <c r="I9" s="30">
        <v>0</v>
      </c>
      <c r="J9" s="30"/>
      <c r="K9" s="30"/>
      <c r="L9" s="30"/>
      <c r="M9" s="30"/>
      <c r="N9" s="30"/>
      <c r="O9" s="30"/>
      <c r="P9" s="30">
        <f>SUM(tblMontly[[#This Row],[Jan]:[Dec]])</f>
        <v>0</v>
      </c>
    </row>
    <row r="10" spans="2:16" ht="16.5" customHeight="1" x14ac:dyDescent="0.2">
      <c r="B10" s="29" t="s">
        <v>0</v>
      </c>
      <c r="C10" s="29" t="s">
        <v>23</v>
      </c>
      <c r="D10" s="30">
        <v>0</v>
      </c>
      <c r="E10" s="30">
        <v>0</v>
      </c>
      <c r="F10" s="30">
        <v>0</v>
      </c>
      <c r="G10" s="30">
        <v>0</v>
      </c>
      <c r="H10" s="30">
        <v>0</v>
      </c>
      <c r="I10" s="30">
        <v>0</v>
      </c>
      <c r="J10" s="30"/>
      <c r="K10" s="30"/>
      <c r="L10" s="30"/>
      <c r="M10" s="30"/>
      <c r="N10" s="30"/>
      <c r="O10" s="30"/>
      <c r="P10" s="30">
        <f>SUM(tblMontly[[#This Row],[Jan]:[Dec]])</f>
        <v>0</v>
      </c>
    </row>
    <row r="11" spans="2:16" ht="16.5" customHeight="1" x14ac:dyDescent="0.2">
      <c r="B11" s="29" t="s">
        <v>0</v>
      </c>
      <c r="C11" s="29" t="s">
        <v>35</v>
      </c>
      <c r="D11" s="30">
        <v>0</v>
      </c>
      <c r="E11" s="30">
        <v>0</v>
      </c>
      <c r="F11" s="30">
        <v>0</v>
      </c>
      <c r="G11" s="30">
        <v>0</v>
      </c>
      <c r="H11" s="30">
        <v>0</v>
      </c>
      <c r="I11" s="30">
        <v>0</v>
      </c>
      <c r="J11" s="30"/>
      <c r="K11" s="30"/>
      <c r="L11" s="30"/>
      <c r="M11" s="30"/>
      <c r="N11" s="30"/>
      <c r="O11" s="30"/>
      <c r="P11" s="30">
        <f>SUM(tblMontly[[#This Row],[Jan]:[Dec]])</f>
        <v>0</v>
      </c>
    </row>
    <row r="12" spans="2:16" ht="16.5" customHeight="1" x14ac:dyDescent="0.2">
      <c r="B12" s="29" t="s">
        <v>7</v>
      </c>
      <c r="C12" s="29" t="s">
        <v>83</v>
      </c>
      <c r="D12" s="30">
        <v>1250</v>
      </c>
      <c r="E12" s="30">
        <v>1250</v>
      </c>
      <c r="F12" s="30">
        <v>1250</v>
      </c>
      <c r="G12" s="30">
        <v>1250</v>
      </c>
      <c r="H12" s="30">
        <v>1250</v>
      </c>
      <c r="I12" s="30">
        <v>1250</v>
      </c>
      <c r="J12" s="30"/>
      <c r="K12" s="30"/>
      <c r="L12" s="30"/>
      <c r="M12" s="30"/>
      <c r="N12" s="30"/>
      <c r="O12" s="30"/>
      <c r="P12" s="30">
        <f>SUM(tblMontly[[#This Row],[Jan]:[Dec]])</f>
        <v>7500</v>
      </c>
    </row>
    <row r="13" spans="2:16" ht="16.5" customHeight="1" x14ac:dyDescent="0.2">
      <c r="B13" s="29" t="s">
        <v>7</v>
      </c>
      <c r="C13" s="29" t="s">
        <v>82</v>
      </c>
      <c r="D13" s="30">
        <v>208.33333333333334</v>
      </c>
      <c r="E13" s="30">
        <v>208.33333333333334</v>
      </c>
      <c r="F13" s="30">
        <v>208.33333333333334</v>
      </c>
      <c r="G13" s="30">
        <v>208.33333333333334</v>
      </c>
      <c r="H13" s="30">
        <v>208.33333333333334</v>
      </c>
      <c r="I13" s="30">
        <v>208.33333333333334</v>
      </c>
      <c r="J13" s="30"/>
      <c r="K13" s="30"/>
      <c r="L13" s="30"/>
      <c r="M13" s="30"/>
      <c r="N13" s="30"/>
      <c r="O13" s="30"/>
      <c r="P13" s="30">
        <f>SUM(tblMontly[[#This Row],[Jan]:[Dec]])</f>
        <v>1250</v>
      </c>
    </row>
    <row r="14" spans="2:16" ht="16.5" customHeight="1" x14ac:dyDescent="0.2">
      <c r="B14" s="29" t="s">
        <v>7</v>
      </c>
      <c r="C14" s="29" t="s">
        <v>8</v>
      </c>
      <c r="D14" s="30">
        <v>16.666666666666668</v>
      </c>
      <c r="E14" s="30">
        <v>16.666666666666668</v>
      </c>
      <c r="F14" s="30">
        <v>16.666666666666668</v>
      </c>
      <c r="G14" s="30">
        <v>16.666666666666668</v>
      </c>
      <c r="H14" s="30">
        <v>16.666666666666668</v>
      </c>
      <c r="I14" s="30">
        <v>16.666666666666668</v>
      </c>
      <c r="J14" s="30"/>
      <c r="K14" s="30"/>
      <c r="L14" s="30"/>
      <c r="M14" s="30"/>
      <c r="N14" s="30"/>
      <c r="O14" s="30"/>
      <c r="P14" s="30">
        <f>SUM(tblMontly[[#This Row],[Jan]:[Dec]])</f>
        <v>100.00000000000001</v>
      </c>
    </row>
    <row r="15" spans="2:16" ht="16.5" customHeight="1" x14ac:dyDescent="0.2">
      <c r="B15" s="29" t="s">
        <v>7</v>
      </c>
      <c r="C15" s="29" t="s">
        <v>10</v>
      </c>
      <c r="D15" s="30">
        <v>333.33333333333331</v>
      </c>
      <c r="E15" s="30">
        <v>333.33333333333331</v>
      </c>
      <c r="F15" s="30">
        <v>333.33333333333331</v>
      </c>
      <c r="G15" s="30">
        <v>333.33333333333331</v>
      </c>
      <c r="H15" s="30">
        <v>333.33333333333331</v>
      </c>
      <c r="I15" s="30">
        <v>333.33333333333331</v>
      </c>
      <c r="J15" s="30"/>
      <c r="K15" s="30"/>
      <c r="L15" s="30"/>
      <c r="M15" s="30"/>
      <c r="N15" s="30"/>
      <c r="O15" s="30"/>
      <c r="P15" s="30">
        <f>SUM(tblMontly[[#This Row],[Jan]:[Dec]])</f>
        <v>1999.9999999999998</v>
      </c>
    </row>
    <row r="16" spans="2:16" ht="16.5" customHeight="1" x14ac:dyDescent="0.2">
      <c r="B16" s="29" t="s">
        <v>7</v>
      </c>
      <c r="C16" s="29" t="s">
        <v>9</v>
      </c>
      <c r="D16" s="30">
        <v>1250</v>
      </c>
      <c r="E16" s="30">
        <v>1250</v>
      </c>
      <c r="F16" s="30">
        <v>1250</v>
      </c>
      <c r="G16" s="30">
        <v>1250</v>
      </c>
      <c r="H16" s="30">
        <v>1250</v>
      </c>
      <c r="I16" s="30">
        <v>1250</v>
      </c>
      <c r="J16" s="30"/>
      <c r="K16" s="30"/>
      <c r="L16" s="30"/>
      <c r="M16" s="30"/>
      <c r="N16" s="30"/>
      <c r="O16" s="30"/>
      <c r="P16" s="30">
        <f>SUM(tblMontly[[#This Row],[Jan]:[Dec]])</f>
        <v>7500</v>
      </c>
    </row>
    <row r="17" spans="2:16" ht="16.5" customHeight="1" x14ac:dyDescent="0.2">
      <c r="B17" s="29" t="s">
        <v>7</v>
      </c>
      <c r="C17" s="29" t="s">
        <v>11</v>
      </c>
      <c r="D17" s="30">
        <v>25</v>
      </c>
      <c r="E17" s="30">
        <v>25</v>
      </c>
      <c r="F17" s="30">
        <v>25</v>
      </c>
      <c r="G17" s="30">
        <v>25</v>
      </c>
      <c r="H17" s="30">
        <v>25</v>
      </c>
      <c r="I17" s="30">
        <v>25</v>
      </c>
      <c r="J17" s="30"/>
      <c r="K17" s="30"/>
      <c r="L17" s="30"/>
      <c r="M17" s="30"/>
      <c r="N17" s="30"/>
      <c r="O17" s="30"/>
      <c r="P17" s="30">
        <f>SUM(tblMontly[[#This Row],[Jan]:[Dec]])</f>
        <v>150</v>
      </c>
    </row>
    <row r="18" spans="2:16" ht="16.5" customHeight="1" x14ac:dyDescent="0.2">
      <c r="B18" s="29" t="s">
        <v>7</v>
      </c>
      <c r="C18" s="29" t="s">
        <v>12</v>
      </c>
      <c r="D18" s="30">
        <v>100</v>
      </c>
      <c r="E18" s="30">
        <v>100</v>
      </c>
      <c r="F18" s="30">
        <v>100</v>
      </c>
      <c r="G18" s="30">
        <v>100</v>
      </c>
      <c r="H18" s="30">
        <v>100</v>
      </c>
      <c r="I18" s="30">
        <v>100</v>
      </c>
      <c r="J18" s="30"/>
      <c r="K18" s="30"/>
      <c r="L18" s="30"/>
      <c r="M18" s="30"/>
      <c r="N18" s="30"/>
      <c r="O18" s="30"/>
      <c r="P18" s="30">
        <f>SUM(tblMontly[[#This Row],[Jan]:[Dec]])</f>
        <v>600</v>
      </c>
    </row>
    <row r="19" spans="2:16" ht="16.5" customHeight="1" x14ac:dyDescent="0.2">
      <c r="B19" s="29" t="s">
        <v>7</v>
      </c>
      <c r="C19" s="29" t="s">
        <v>13</v>
      </c>
      <c r="D19" s="30">
        <v>50</v>
      </c>
      <c r="E19" s="30">
        <v>50</v>
      </c>
      <c r="F19" s="30">
        <v>50</v>
      </c>
      <c r="G19" s="30">
        <v>50</v>
      </c>
      <c r="H19" s="30">
        <v>50</v>
      </c>
      <c r="I19" s="30">
        <v>50</v>
      </c>
      <c r="J19" s="30"/>
      <c r="K19" s="30"/>
      <c r="L19" s="30"/>
      <c r="M19" s="30"/>
      <c r="N19" s="30"/>
      <c r="O19" s="30"/>
      <c r="P19" s="30">
        <f>SUM(tblMontly[[#This Row],[Jan]:[Dec]])</f>
        <v>300</v>
      </c>
    </row>
    <row r="20" spans="2:16" ht="16.5" customHeight="1" x14ac:dyDescent="0.2">
      <c r="B20" s="29" t="s">
        <v>7</v>
      </c>
      <c r="C20" s="29" t="s">
        <v>14</v>
      </c>
      <c r="D20" s="30">
        <v>50</v>
      </c>
      <c r="E20" s="30">
        <v>50</v>
      </c>
      <c r="F20" s="30">
        <v>50</v>
      </c>
      <c r="G20" s="30">
        <v>50</v>
      </c>
      <c r="H20" s="30">
        <v>50</v>
      </c>
      <c r="I20" s="30">
        <v>50</v>
      </c>
      <c r="J20" s="30"/>
      <c r="K20" s="30"/>
      <c r="L20" s="30"/>
      <c r="M20" s="30"/>
      <c r="N20" s="30"/>
      <c r="O20" s="30"/>
      <c r="P20" s="30">
        <f>SUM(tblMontly[[#This Row],[Jan]:[Dec]])</f>
        <v>300</v>
      </c>
    </row>
    <row r="21" spans="2:16" ht="16.5" customHeight="1" x14ac:dyDescent="0.2">
      <c r="B21" s="29" t="s">
        <v>7</v>
      </c>
      <c r="C21" s="29" t="s">
        <v>15</v>
      </c>
      <c r="D21" s="30">
        <v>25</v>
      </c>
      <c r="E21" s="30">
        <v>25</v>
      </c>
      <c r="F21" s="30">
        <v>25</v>
      </c>
      <c r="G21" s="30">
        <v>25</v>
      </c>
      <c r="H21" s="30">
        <v>25</v>
      </c>
      <c r="I21" s="30">
        <v>25</v>
      </c>
      <c r="J21" s="30"/>
      <c r="K21" s="30"/>
      <c r="L21" s="30"/>
      <c r="M21" s="30"/>
      <c r="N21" s="30"/>
      <c r="O21" s="30"/>
      <c r="P21" s="30">
        <f>SUM(tblMontly[[#This Row],[Jan]:[Dec]])</f>
        <v>150</v>
      </c>
    </row>
    <row r="22" spans="2:16" ht="16.5" customHeight="1" x14ac:dyDescent="0.2">
      <c r="B22" s="29" t="s">
        <v>7</v>
      </c>
      <c r="C22" s="29" t="s">
        <v>16</v>
      </c>
      <c r="D22" s="30">
        <v>12.5</v>
      </c>
      <c r="E22" s="30">
        <v>12.5</v>
      </c>
      <c r="F22" s="30">
        <v>12.5</v>
      </c>
      <c r="G22" s="30">
        <v>12.5</v>
      </c>
      <c r="H22" s="30">
        <v>12.5</v>
      </c>
      <c r="I22" s="30">
        <v>12.5</v>
      </c>
      <c r="J22" s="30"/>
      <c r="K22" s="30"/>
      <c r="L22" s="30"/>
      <c r="M22" s="30"/>
      <c r="N22" s="30"/>
      <c r="O22" s="30"/>
      <c r="P22" s="30">
        <f>SUM(tblMontly[[#This Row],[Jan]:[Dec]])</f>
        <v>75</v>
      </c>
    </row>
    <row r="23" spans="2:16" ht="16.5" customHeight="1" x14ac:dyDescent="0.2">
      <c r="B23" s="29" t="s">
        <v>7</v>
      </c>
      <c r="C23" s="29" t="s">
        <v>17</v>
      </c>
      <c r="D23" s="30">
        <v>50</v>
      </c>
      <c r="E23" s="30">
        <v>50</v>
      </c>
      <c r="F23" s="30">
        <v>50</v>
      </c>
      <c r="G23" s="30">
        <v>50</v>
      </c>
      <c r="H23" s="30">
        <v>50</v>
      </c>
      <c r="I23" s="30">
        <v>50</v>
      </c>
      <c r="J23" s="30"/>
      <c r="K23" s="30"/>
      <c r="L23" s="30"/>
      <c r="M23" s="30"/>
      <c r="N23" s="30"/>
      <c r="O23" s="30"/>
      <c r="P23" s="30">
        <f>SUM(tblMontly[[#This Row],[Jan]:[Dec]])</f>
        <v>300</v>
      </c>
    </row>
    <row r="24" spans="2:16" ht="16.5" customHeight="1" x14ac:dyDescent="0.2">
      <c r="B24" s="29" t="s">
        <v>7</v>
      </c>
      <c r="C24" s="29" t="s">
        <v>18</v>
      </c>
      <c r="D24" s="30">
        <v>50</v>
      </c>
      <c r="E24" s="30">
        <v>50</v>
      </c>
      <c r="F24" s="30">
        <v>50</v>
      </c>
      <c r="G24" s="30">
        <v>50</v>
      </c>
      <c r="H24" s="30">
        <v>50</v>
      </c>
      <c r="I24" s="30">
        <v>50</v>
      </c>
      <c r="J24" s="30"/>
      <c r="K24" s="30"/>
      <c r="L24" s="30"/>
      <c r="M24" s="30"/>
      <c r="N24" s="30"/>
      <c r="O24" s="30"/>
      <c r="P24" s="30">
        <f>SUM(tblMontly[[#This Row],[Jan]:[Dec]])</f>
        <v>300</v>
      </c>
    </row>
    <row r="25" spans="2:16" ht="16.5" customHeight="1" x14ac:dyDescent="0.2">
      <c r="B25" s="29" t="s">
        <v>7</v>
      </c>
      <c r="C25" s="29" t="s">
        <v>19</v>
      </c>
      <c r="D25" s="30">
        <v>125</v>
      </c>
      <c r="E25" s="30">
        <v>125</v>
      </c>
      <c r="F25" s="30">
        <v>125</v>
      </c>
      <c r="G25" s="30">
        <v>125</v>
      </c>
      <c r="H25" s="30">
        <v>125</v>
      </c>
      <c r="I25" s="30">
        <v>125</v>
      </c>
      <c r="J25" s="30"/>
      <c r="K25" s="30"/>
      <c r="L25" s="30"/>
      <c r="M25" s="30"/>
      <c r="N25" s="30"/>
      <c r="O25" s="30"/>
      <c r="P25" s="30">
        <f>SUM(tblMontly[[#This Row],[Jan]:[Dec]])</f>
        <v>750</v>
      </c>
    </row>
    <row r="26" spans="2:16" ht="16.5" customHeight="1" x14ac:dyDescent="0.2">
      <c r="B26" s="29" t="s">
        <v>7</v>
      </c>
      <c r="C26" s="29" t="s">
        <v>20</v>
      </c>
      <c r="D26" s="30">
        <v>400</v>
      </c>
      <c r="E26" s="30">
        <v>500</v>
      </c>
      <c r="F26" s="30">
        <v>450</v>
      </c>
      <c r="G26" s="30">
        <v>400</v>
      </c>
      <c r="H26" s="30">
        <v>450</v>
      </c>
      <c r="I26" s="30">
        <v>425</v>
      </c>
      <c r="J26" s="30"/>
      <c r="K26" s="30"/>
      <c r="L26" s="30"/>
      <c r="M26" s="30"/>
      <c r="N26" s="30"/>
      <c r="O26" s="30"/>
      <c r="P26" s="30">
        <f>SUM(tblMontly[[#This Row],[Jan]:[Dec]])</f>
        <v>2625</v>
      </c>
    </row>
    <row r="27" spans="2:16" ht="16.5" customHeight="1" x14ac:dyDescent="0.2">
      <c r="B27" s="29" t="s">
        <v>7</v>
      </c>
      <c r="C27" s="29" t="s">
        <v>21</v>
      </c>
      <c r="D27" s="30">
        <v>50</v>
      </c>
      <c r="E27" s="30">
        <v>75</v>
      </c>
      <c r="F27" s="30">
        <v>100</v>
      </c>
      <c r="G27" s="30">
        <v>75</v>
      </c>
      <c r="H27" s="30">
        <v>125</v>
      </c>
      <c r="I27" s="30">
        <v>75</v>
      </c>
      <c r="J27" s="30"/>
      <c r="K27" s="30"/>
      <c r="L27" s="30"/>
      <c r="M27" s="30"/>
      <c r="N27" s="30"/>
      <c r="O27" s="30"/>
      <c r="P27" s="30">
        <f>SUM(tblMontly[[#This Row],[Jan]:[Dec]])</f>
        <v>500</v>
      </c>
    </row>
    <row r="28" spans="2:16" ht="16.5" customHeight="1" x14ac:dyDescent="0.2">
      <c r="B28" s="29" t="s">
        <v>7</v>
      </c>
      <c r="C28" s="29" t="s">
        <v>22</v>
      </c>
      <c r="D28" s="30">
        <v>50</v>
      </c>
      <c r="E28" s="30">
        <v>10</v>
      </c>
      <c r="F28" s="30">
        <v>25</v>
      </c>
      <c r="G28" s="30">
        <v>25</v>
      </c>
      <c r="H28" s="30">
        <v>20</v>
      </c>
      <c r="I28" s="30">
        <v>70</v>
      </c>
      <c r="J28" s="30"/>
      <c r="K28" s="30"/>
      <c r="L28" s="30"/>
      <c r="M28" s="30"/>
      <c r="N28" s="30"/>
      <c r="O28" s="30"/>
      <c r="P28" s="30">
        <f>SUM(tblMontly[[#This Row],[Jan]:[Dec]])</f>
        <v>200</v>
      </c>
    </row>
    <row r="29" spans="2:16" ht="16.5" customHeight="1" x14ac:dyDescent="0.2">
      <c r="B29" s="29" t="s">
        <v>7</v>
      </c>
      <c r="C29" s="29" t="s">
        <v>40</v>
      </c>
      <c r="D29" s="30">
        <v>30</v>
      </c>
      <c r="E29" s="30">
        <v>30</v>
      </c>
      <c r="F29" s="30">
        <v>30</v>
      </c>
      <c r="G29" s="30">
        <v>20</v>
      </c>
      <c r="H29" s="30">
        <v>30</v>
      </c>
      <c r="I29" s="30">
        <v>30</v>
      </c>
      <c r="J29" s="30"/>
      <c r="K29" s="30"/>
      <c r="L29" s="30"/>
      <c r="M29" s="30"/>
      <c r="N29" s="30"/>
      <c r="O29" s="30"/>
      <c r="P29" s="30">
        <f>SUM(tblMontly[[#This Row],[Jan]:[Dec]])</f>
        <v>170</v>
      </c>
    </row>
    <row r="30" spans="2:16" ht="16.5" customHeight="1" x14ac:dyDescent="0.2">
      <c r="B30" s="29" t="s">
        <v>7</v>
      </c>
      <c r="C30" s="29" t="s">
        <v>3</v>
      </c>
      <c r="D30" s="30">
        <v>0</v>
      </c>
      <c r="E30" s="30">
        <v>0</v>
      </c>
      <c r="F30" s="30">
        <v>0</v>
      </c>
      <c r="G30" s="30">
        <v>0</v>
      </c>
      <c r="H30" s="30">
        <v>0</v>
      </c>
      <c r="I30" s="30">
        <v>0</v>
      </c>
      <c r="J30" s="30"/>
      <c r="K30" s="30"/>
      <c r="L30" s="30"/>
      <c r="M30" s="30"/>
      <c r="N30" s="30"/>
      <c r="O30" s="30"/>
      <c r="P30" s="30">
        <f>SUM(tblMontly[[#This Row],[Jan]:[Dec]])</f>
        <v>0</v>
      </c>
    </row>
    <row r="31" spans="2:16" ht="16.5" customHeight="1" x14ac:dyDescent="0.2">
      <c r="B31" s="29" t="s">
        <v>7</v>
      </c>
      <c r="C31" s="29" t="s">
        <v>23</v>
      </c>
      <c r="D31" s="30">
        <v>0</v>
      </c>
      <c r="E31" s="30">
        <v>0</v>
      </c>
      <c r="F31" s="30">
        <v>0</v>
      </c>
      <c r="G31" s="30">
        <v>0</v>
      </c>
      <c r="H31" s="30">
        <v>0</v>
      </c>
      <c r="I31" s="30">
        <v>0</v>
      </c>
      <c r="J31" s="30"/>
      <c r="K31" s="30"/>
      <c r="L31" s="30"/>
      <c r="M31" s="30"/>
      <c r="N31" s="30"/>
      <c r="O31" s="30"/>
      <c r="P31" s="30">
        <f>SUM(tblMontly[[#This Row],[Jan]:[Dec]])</f>
        <v>0</v>
      </c>
    </row>
    <row r="32" spans="2:16" ht="16.5" customHeight="1" x14ac:dyDescent="0.2">
      <c r="B32" s="29" t="s">
        <v>7</v>
      </c>
      <c r="C32" s="29" t="s">
        <v>35</v>
      </c>
      <c r="D32" s="30">
        <v>0</v>
      </c>
      <c r="E32" s="30">
        <v>0</v>
      </c>
      <c r="F32" s="30">
        <v>0</v>
      </c>
      <c r="G32" s="30">
        <v>0</v>
      </c>
      <c r="H32" s="30">
        <v>0</v>
      </c>
      <c r="I32" s="30">
        <v>0</v>
      </c>
      <c r="J32" s="30"/>
      <c r="K32" s="30"/>
      <c r="L32" s="30"/>
      <c r="M32" s="30"/>
      <c r="N32" s="30"/>
      <c r="O32" s="30"/>
      <c r="P32" s="30">
        <f>SUM(tblMontly[[#This Row],[Jan]:[Dec]])</f>
        <v>0</v>
      </c>
    </row>
    <row r="33" spans="2:16" ht="16.5" customHeight="1" x14ac:dyDescent="0.2">
      <c r="B33" s="29" t="s">
        <v>44</v>
      </c>
      <c r="C33" s="29" t="s">
        <v>26</v>
      </c>
      <c r="D33" s="30">
        <v>50</v>
      </c>
      <c r="E33" s="30">
        <v>150</v>
      </c>
      <c r="F33" s="30">
        <v>100</v>
      </c>
      <c r="G33" s="30">
        <v>50</v>
      </c>
      <c r="H33" s="30">
        <v>150</v>
      </c>
      <c r="I33" s="30">
        <v>100</v>
      </c>
      <c r="J33" s="30"/>
      <c r="K33" s="30"/>
      <c r="L33" s="30"/>
      <c r="M33" s="30"/>
      <c r="N33" s="30"/>
      <c r="O33" s="30"/>
      <c r="P33" s="30">
        <f>SUM(tblMontly[[#This Row],[Jan]:[Dec]])</f>
        <v>600</v>
      </c>
    </row>
    <row r="34" spans="2:16" ht="16.5" customHeight="1" x14ac:dyDescent="0.2">
      <c r="B34" s="29" t="s">
        <v>44</v>
      </c>
      <c r="C34" s="29" t="s">
        <v>27</v>
      </c>
      <c r="D34" s="30">
        <v>25</v>
      </c>
      <c r="E34" s="30">
        <v>75</v>
      </c>
      <c r="F34" s="30">
        <v>50</v>
      </c>
      <c r="G34" s="30">
        <v>25</v>
      </c>
      <c r="H34" s="30">
        <v>75</v>
      </c>
      <c r="I34" s="30">
        <v>50</v>
      </c>
      <c r="J34" s="30"/>
      <c r="K34" s="30"/>
      <c r="L34" s="30"/>
      <c r="M34" s="30"/>
      <c r="N34" s="30"/>
      <c r="O34" s="30"/>
      <c r="P34" s="30">
        <f>SUM(tblMontly[[#This Row],[Jan]:[Dec]])</f>
        <v>300</v>
      </c>
    </row>
    <row r="35" spans="2:16" ht="16.5" customHeight="1" x14ac:dyDescent="0.2">
      <c r="B35" s="29" t="s">
        <v>44</v>
      </c>
      <c r="C35" s="29" t="s">
        <v>28</v>
      </c>
      <c r="D35" s="30">
        <v>0</v>
      </c>
      <c r="E35" s="30">
        <v>0</v>
      </c>
      <c r="F35" s="30">
        <v>1000</v>
      </c>
      <c r="G35" s="30">
        <v>0</v>
      </c>
      <c r="H35" s="30">
        <v>0</v>
      </c>
      <c r="I35" s="30">
        <v>1000</v>
      </c>
      <c r="J35" s="30"/>
      <c r="K35" s="30"/>
      <c r="L35" s="30"/>
      <c r="M35" s="30"/>
      <c r="N35" s="30"/>
      <c r="O35" s="30"/>
      <c r="P35" s="30">
        <f>SUM(tblMontly[[#This Row],[Jan]:[Dec]])</f>
        <v>2000</v>
      </c>
    </row>
    <row r="36" spans="2:16" ht="16.5" customHeight="1" x14ac:dyDescent="0.2">
      <c r="B36" s="29" t="s">
        <v>44</v>
      </c>
      <c r="C36" s="29" t="s">
        <v>29</v>
      </c>
      <c r="D36" s="30">
        <v>50</v>
      </c>
      <c r="E36" s="30">
        <v>150</v>
      </c>
      <c r="F36" s="30">
        <v>100</v>
      </c>
      <c r="G36" s="30">
        <v>50</v>
      </c>
      <c r="H36" s="30">
        <v>150</v>
      </c>
      <c r="I36" s="30">
        <v>100</v>
      </c>
      <c r="J36" s="30"/>
      <c r="K36" s="30"/>
      <c r="L36" s="30"/>
      <c r="M36" s="30"/>
      <c r="N36" s="30"/>
      <c r="O36" s="30"/>
      <c r="P36" s="30">
        <f>SUM(tblMontly[[#This Row],[Jan]:[Dec]])</f>
        <v>600</v>
      </c>
    </row>
    <row r="37" spans="2:16" ht="16.5" customHeight="1" x14ac:dyDescent="0.2">
      <c r="B37" s="29" t="s">
        <v>44</v>
      </c>
      <c r="C37" s="29" t="s">
        <v>30</v>
      </c>
      <c r="D37" s="30">
        <v>15</v>
      </c>
      <c r="E37" s="30">
        <v>25</v>
      </c>
      <c r="F37" s="30">
        <v>35</v>
      </c>
      <c r="G37" s="30">
        <v>15</v>
      </c>
      <c r="H37" s="30">
        <v>25</v>
      </c>
      <c r="I37" s="30">
        <v>35</v>
      </c>
      <c r="J37" s="30"/>
      <c r="K37" s="30"/>
      <c r="L37" s="30"/>
      <c r="M37" s="30"/>
      <c r="N37" s="30"/>
      <c r="O37" s="30"/>
      <c r="P37" s="30">
        <f>SUM(tblMontly[[#This Row],[Jan]:[Dec]])</f>
        <v>150</v>
      </c>
    </row>
    <row r="38" spans="2:16" ht="16.5" customHeight="1" x14ac:dyDescent="0.2">
      <c r="B38" s="29" t="s">
        <v>44</v>
      </c>
      <c r="C38" s="29" t="s">
        <v>31</v>
      </c>
      <c r="D38" s="30">
        <v>100</v>
      </c>
      <c r="E38" s="30">
        <v>200</v>
      </c>
      <c r="F38" s="30">
        <v>150</v>
      </c>
      <c r="G38" s="30">
        <v>175</v>
      </c>
      <c r="H38" s="30">
        <v>150</v>
      </c>
      <c r="I38" s="30">
        <v>175</v>
      </c>
      <c r="J38" s="30"/>
      <c r="K38" s="30"/>
      <c r="L38" s="30"/>
      <c r="M38" s="30"/>
      <c r="N38" s="30"/>
      <c r="O38" s="30"/>
      <c r="P38" s="30">
        <f>SUM(tblMontly[[#This Row],[Jan]:[Dec]])</f>
        <v>950</v>
      </c>
    </row>
    <row r="39" spans="2:16" ht="16.5" customHeight="1" x14ac:dyDescent="0.2">
      <c r="B39" s="29" t="s">
        <v>44</v>
      </c>
      <c r="C39" s="29" t="s">
        <v>32</v>
      </c>
      <c r="D39" s="30">
        <v>50</v>
      </c>
      <c r="E39" s="30">
        <v>50</v>
      </c>
      <c r="F39" s="30">
        <v>50</v>
      </c>
      <c r="G39" s="30">
        <v>50</v>
      </c>
      <c r="H39" s="30">
        <v>50</v>
      </c>
      <c r="I39" s="30">
        <v>50</v>
      </c>
      <c r="J39" s="30"/>
      <c r="K39" s="30"/>
      <c r="L39" s="30"/>
      <c r="M39" s="30"/>
      <c r="N39" s="30"/>
      <c r="O39" s="30"/>
      <c r="P39" s="30">
        <f>SUM(tblMontly[[#This Row],[Jan]:[Dec]])</f>
        <v>300</v>
      </c>
    </row>
    <row r="40" spans="2:16" ht="16.5" customHeight="1" x14ac:dyDescent="0.2">
      <c r="B40" s="29" t="s">
        <v>44</v>
      </c>
      <c r="C40" s="29" t="s">
        <v>33</v>
      </c>
      <c r="D40" s="30">
        <v>25</v>
      </c>
      <c r="E40" s="30">
        <v>25</v>
      </c>
      <c r="F40" s="30">
        <v>25</v>
      </c>
      <c r="G40" s="30">
        <v>25</v>
      </c>
      <c r="H40" s="30">
        <v>25</v>
      </c>
      <c r="I40" s="30">
        <v>25</v>
      </c>
      <c r="J40" s="30"/>
      <c r="K40" s="30"/>
      <c r="L40" s="30"/>
      <c r="M40" s="30"/>
      <c r="N40" s="30"/>
      <c r="O40" s="30"/>
      <c r="P40" s="30">
        <f>SUM(tblMontly[[#This Row],[Jan]:[Dec]])</f>
        <v>150</v>
      </c>
    </row>
    <row r="41" spans="2:16" ht="16.5" customHeight="1" x14ac:dyDescent="0.2">
      <c r="B41" s="29" t="s">
        <v>44</v>
      </c>
      <c r="C41" s="29" t="s">
        <v>34</v>
      </c>
      <c r="D41" s="30">
        <v>400</v>
      </c>
      <c r="E41" s="30">
        <v>400</v>
      </c>
      <c r="F41" s="30">
        <v>400</v>
      </c>
      <c r="G41" s="30">
        <v>400</v>
      </c>
      <c r="H41" s="30">
        <v>400</v>
      </c>
      <c r="I41" s="30">
        <v>400</v>
      </c>
      <c r="J41" s="30"/>
      <c r="K41" s="30"/>
      <c r="L41" s="30"/>
      <c r="M41" s="30"/>
      <c r="N41" s="30"/>
      <c r="O41" s="30"/>
      <c r="P41" s="30">
        <f>SUM(tblMontly[[#This Row],[Jan]:[Dec]])</f>
        <v>2400</v>
      </c>
    </row>
    <row r="42" spans="2:16" ht="16.5" customHeight="1" x14ac:dyDescent="0.2">
      <c r="B42" s="29" t="s">
        <v>44</v>
      </c>
      <c r="C42" s="29" t="s">
        <v>4</v>
      </c>
      <c r="D42" s="30">
        <v>0</v>
      </c>
      <c r="E42" s="30">
        <v>0</v>
      </c>
      <c r="F42" s="30">
        <v>0</v>
      </c>
      <c r="G42" s="30">
        <v>0</v>
      </c>
      <c r="H42" s="30">
        <v>0</v>
      </c>
      <c r="I42" s="30">
        <v>0</v>
      </c>
      <c r="J42" s="30"/>
      <c r="K42" s="30"/>
      <c r="L42" s="30"/>
      <c r="M42" s="30"/>
      <c r="N42" s="30"/>
      <c r="O42" s="30"/>
      <c r="P42" s="30">
        <f>SUM(tblMontly[[#This Row],[Jan]:[Dec]])</f>
        <v>0</v>
      </c>
    </row>
    <row r="43" spans="2:16" ht="16.5" customHeight="1" x14ac:dyDescent="0.2">
      <c r="B43" s="29" t="s">
        <v>44</v>
      </c>
      <c r="C43" s="29" t="s">
        <v>3</v>
      </c>
      <c r="D43" s="30">
        <v>0</v>
      </c>
      <c r="E43" s="30">
        <v>0</v>
      </c>
      <c r="F43" s="30">
        <v>0</v>
      </c>
      <c r="G43" s="30">
        <v>0</v>
      </c>
      <c r="H43" s="30">
        <v>0</v>
      </c>
      <c r="I43" s="30">
        <v>0</v>
      </c>
      <c r="J43" s="30"/>
      <c r="K43" s="30"/>
      <c r="L43" s="30"/>
      <c r="M43" s="30"/>
      <c r="N43" s="30"/>
      <c r="O43" s="30"/>
      <c r="P43" s="30">
        <f>SUM(tblMontly[[#This Row],[Jan]:[Dec]])</f>
        <v>0</v>
      </c>
    </row>
    <row r="44" spans="2:16" ht="16.5" customHeight="1" x14ac:dyDescent="0.2">
      <c r="B44" s="29" t="s">
        <v>36</v>
      </c>
      <c r="C44" s="29" t="s">
        <v>37</v>
      </c>
      <c r="D44" s="30">
        <v>416.66666666666669</v>
      </c>
      <c r="E44" s="30">
        <v>416.66666666666669</v>
      </c>
      <c r="F44" s="30">
        <v>416.66666666666669</v>
      </c>
      <c r="G44" s="30">
        <v>416.66666666666669</v>
      </c>
      <c r="H44" s="30">
        <v>416.66666666666669</v>
      </c>
      <c r="I44" s="30">
        <v>416.66666666666669</v>
      </c>
      <c r="J44" s="30"/>
      <c r="K44" s="30"/>
      <c r="L44" s="30"/>
      <c r="M44" s="30"/>
      <c r="N44" s="30"/>
      <c r="O44" s="30"/>
      <c r="P44" s="30">
        <f>SUM(tblMontly[[#This Row],[Jan]:[Dec]])</f>
        <v>2500</v>
      </c>
    </row>
    <row r="45" spans="2:16" ht="16.5" customHeight="1" x14ac:dyDescent="0.2">
      <c r="B45" s="29" t="s">
        <v>36</v>
      </c>
      <c r="C45" s="29" t="s">
        <v>81</v>
      </c>
      <c r="D45" s="30">
        <v>1000</v>
      </c>
      <c r="E45" s="30">
        <v>1000</v>
      </c>
      <c r="F45" s="30">
        <v>1000</v>
      </c>
      <c r="G45" s="30">
        <v>1000</v>
      </c>
      <c r="H45" s="30">
        <v>1000</v>
      </c>
      <c r="I45" s="30">
        <v>1000</v>
      </c>
      <c r="J45" s="30"/>
      <c r="K45" s="30"/>
      <c r="L45" s="30"/>
      <c r="M45" s="30"/>
      <c r="N45" s="30"/>
      <c r="O45" s="30"/>
      <c r="P45" s="30">
        <f>SUM(tblMontly[[#This Row],[Jan]:[Dec]])</f>
        <v>6000</v>
      </c>
    </row>
    <row r="46" spans="2:16" ht="16.5" customHeight="1" x14ac:dyDescent="0.2">
      <c r="B46" s="29" t="s">
        <v>36</v>
      </c>
      <c r="C46" s="29" t="s">
        <v>38</v>
      </c>
      <c r="D46" s="30">
        <v>500</v>
      </c>
      <c r="E46" s="30">
        <v>500</v>
      </c>
      <c r="F46" s="30">
        <v>500</v>
      </c>
      <c r="G46" s="30">
        <v>500</v>
      </c>
      <c r="H46" s="30">
        <v>500</v>
      </c>
      <c r="I46" s="30">
        <v>500</v>
      </c>
      <c r="J46" s="30"/>
      <c r="K46" s="30"/>
      <c r="L46" s="30"/>
      <c r="M46" s="30"/>
      <c r="N46" s="30"/>
      <c r="O46" s="30"/>
      <c r="P46" s="30">
        <f>SUM(tblMontly[[#This Row],[Jan]:[Dec]])</f>
        <v>3000</v>
      </c>
    </row>
    <row r="47" spans="2:16" ht="16.5" customHeight="1" x14ac:dyDescent="0.2">
      <c r="B47" s="29" t="s">
        <v>36</v>
      </c>
      <c r="C47" s="29" t="s">
        <v>4</v>
      </c>
      <c r="D47" s="30">
        <v>0</v>
      </c>
      <c r="E47" s="30">
        <v>0</v>
      </c>
      <c r="F47" s="30">
        <v>0</v>
      </c>
      <c r="G47" s="30">
        <v>0</v>
      </c>
      <c r="H47" s="30">
        <v>0</v>
      </c>
      <c r="I47" s="30">
        <v>0</v>
      </c>
      <c r="J47" s="30"/>
      <c r="K47" s="30"/>
      <c r="L47" s="30"/>
      <c r="M47" s="30"/>
      <c r="N47" s="30"/>
      <c r="O47" s="30"/>
      <c r="P47" s="30">
        <f>SUM(tblMontly[[#This Row],[Jan]:[Dec]])</f>
        <v>0</v>
      </c>
    </row>
    <row r="48" spans="2:16" ht="16.5" customHeight="1" x14ac:dyDescent="0.2">
      <c r="B48" s="29" t="s">
        <v>36</v>
      </c>
      <c r="C48" s="29" t="s">
        <v>3</v>
      </c>
      <c r="D48" s="30">
        <v>0</v>
      </c>
      <c r="E48" s="30">
        <v>0</v>
      </c>
      <c r="F48" s="30">
        <v>0</v>
      </c>
      <c r="G48" s="30">
        <v>0</v>
      </c>
      <c r="H48" s="30">
        <v>0</v>
      </c>
      <c r="I48" s="30">
        <v>0</v>
      </c>
      <c r="J48" s="30"/>
      <c r="K48" s="30"/>
      <c r="L48" s="30"/>
      <c r="M48" s="30"/>
      <c r="N48" s="30"/>
      <c r="O48" s="30"/>
      <c r="P48" s="30">
        <f>SUM(tblMontly[[#This Row],[Jan]:[Dec]])</f>
        <v>0</v>
      </c>
    </row>
    <row r="49" spans="2:16" ht="16.5" customHeight="1" x14ac:dyDescent="0.2">
      <c r="B49" s="29" t="s">
        <v>24</v>
      </c>
      <c r="C49" s="31"/>
      <c r="D49" s="30">
        <f>SUMIF(tblMontly[Type],"Income",tblMontly[Jan])-SUMIF(tblMontly[Type],"&lt;&gt;Income",tblMontly[Jan])</f>
        <v>3692.5</v>
      </c>
      <c r="E49" s="30">
        <f>SUMIF(tblMontly[Type],"Income",tblMontly[Feb])-SUMIF(tblMontly[Type],"&lt;&gt;Income",tblMontly[Feb])</f>
        <v>3247.5</v>
      </c>
      <c r="F49" s="30">
        <f>SUMIF(tblMontly[Type],"Income",tblMontly[Mar])-SUMIF(tblMontly[Type],"&lt;&gt;Income",tblMontly[Mar])</f>
        <v>2522.5</v>
      </c>
      <c r="G49" s="30">
        <f>SUMIF(tblMontly[Type],"Income",tblMontly[Apr])-SUMIF(tblMontly[Type],"&lt;&gt;Income",tblMontly[Apr])</f>
        <v>3427.5</v>
      </c>
      <c r="H49" s="30">
        <f>SUMIF(tblMontly[Type],"Income",tblMontly[May])-SUMIF(tblMontly[Type],"&lt;&gt;Income",tblMontly[May])</f>
        <v>2887.5</v>
      </c>
      <c r="I49" s="30">
        <f>SUMIF(tblMontly[Type],"Income",tblMontly[Jun])-SUMIF(tblMontly[Type],"&lt;&gt;Income",tblMontly[Jun])</f>
        <v>2602.5</v>
      </c>
      <c r="J49" s="30">
        <f>SUMIF(tblMontly[Type],"Income",tblMontly[Jul])-SUMIF(tblMontly[Type],"&lt;&gt;Income",tblMontly[Jul])</f>
        <v>0</v>
      </c>
      <c r="K49" s="30">
        <f>SUMIF(tblMontly[Type],"Income",tblMontly[Aug])-SUMIF(tblMontly[Type],"&lt;&gt;Income",tblMontly[Aug])</f>
        <v>0</v>
      </c>
      <c r="L49" s="30">
        <f>SUMIF(tblMontly[Type],"Income",tblMontly[Sep])-SUMIF(tblMontly[Type],"&lt;&gt;Income",tblMontly[Sep])</f>
        <v>0</v>
      </c>
      <c r="M49" s="30">
        <f>SUMIF(tblMontly[Type],"Income",tblMontly[Oct])-SUMIF(tblMontly[Type],"&lt;&gt;Income",tblMontly[Oct])</f>
        <v>0</v>
      </c>
      <c r="N49" s="30">
        <f>SUMIF(tblMontly[Type],"Income",tblMontly[Nov])-SUMIF(tblMontly[Type],"&lt;&gt;Income",tblMontly[Nov])</f>
        <v>0</v>
      </c>
      <c r="O49" s="30">
        <f>SUMIF(tblMontly[Type],"Income",tblMontly[Dec])-SUMIF(tblMontly[Type],"&lt;&gt;Income",tblMontly[Dec])</f>
        <v>0</v>
      </c>
      <c r="P49" s="30">
        <f>SUMIF(tblMontly[Type],"Income",tblMontly[Total])-SUMIF(tblMontly[Type],"&lt;&gt;Income",tblMontly[Total])</f>
        <v>18380</v>
      </c>
    </row>
    <row r="50" spans="2:16" ht="16.5" customHeight="1" x14ac:dyDescent="0.2">
      <c r="B50" s="49"/>
      <c r="C50" s="49"/>
      <c r="D50" s="49"/>
      <c r="E50" s="49"/>
      <c r="F50" s="49"/>
      <c r="G50" s="49"/>
      <c r="H50" s="49"/>
      <c r="I50" s="49"/>
      <c r="J50" s="49"/>
      <c r="K50" s="49"/>
      <c r="L50" s="49"/>
      <c r="M50" s="49"/>
      <c r="N50" s="49"/>
      <c r="O50" s="49"/>
      <c r="P50" s="49"/>
    </row>
  </sheetData>
  <mergeCells count="3">
    <mergeCell ref="B50:P50"/>
    <mergeCell ref="B2:F2"/>
    <mergeCell ref="H2:P2"/>
  </mergeCells>
  <conditionalFormatting sqref="B6:P48">
    <cfRule type="expression" dxfId="48" priority="1">
      <formula>(MOD(ROW(),2)&lt;&gt;0)*($B6="Income")</formula>
    </cfRule>
    <cfRule type="expression" dxfId="47" priority="2">
      <formula>(MOD(ROW(),2)=0)*($B6="Income")</formula>
    </cfRule>
  </conditionalFormatting>
  <dataValidations count="1">
    <dataValidation type="list" allowBlank="1" showInputMessage="1" showErrorMessage="1" sqref="B6:B48" xr:uid="{00000000-0002-0000-0200-000000000000}">
      <formula1>"Income,Expenses,Discretionary,Savings"</formula1>
    </dataValidation>
  </dataValidations>
  <pageMargins left="0.25" right="0.25" top="0.75" bottom="0.75" header="0.3" footer="0.3"/>
  <pageSetup scale="63" fitToHeight="0" orientation="landscape" r:id="rId1"/>
  <rowBreaks count="1" manualBreakCount="1">
    <brk id="49" max="16383"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autoPageBreaks="0" fitToPage="1"/>
  </sheetPr>
  <dimension ref="B1:Q56"/>
  <sheetViews>
    <sheetView showGridLines="0" tabSelected="1" zoomScaleNormal="100" workbookViewId="0">
      <selection activeCell="C21" sqref="C21"/>
    </sheetView>
  </sheetViews>
  <sheetFormatPr defaultRowHeight="16.5" customHeight="1" x14ac:dyDescent="0.2"/>
  <cols>
    <col min="1" max="1" width="2.7109375" customWidth="1"/>
    <col min="2" max="2" width="15.140625" customWidth="1"/>
    <col min="3" max="3" width="27.42578125" customWidth="1"/>
    <col min="4" max="6" width="15" customWidth="1"/>
    <col min="7" max="7" width="7" customWidth="1"/>
    <col min="8" max="26" width="26.7109375" bestFit="1" customWidth="1"/>
    <col min="27" max="27" width="11.28515625" customWidth="1"/>
    <col min="28" max="30" width="19.28515625" bestFit="1" customWidth="1"/>
    <col min="31" max="31" width="12.42578125" bestFit="1" customWidth="1"/>
    <col min="32" max="36" width="26.7109375" bestFit="1" customWidth="1"/>
    <col min="37" max="37" width="12.42578125" bestFit="1" customWidth="1"/>
    <col min="38" max="38" width="11.28515625" bestFit="1" customWidth="1"/>
  </cols>
  <sheetData>
    <row r="1" spans="2:17" s="5" customFormat="1" ht="39" customHeight="1" x14ac:dyDescent="0.2">
      <c r="B1" s="8" t="s">
        <v>47</v>
      </c>
    </row>
    <row r="2" spans="2:17" ht="31.5" customHeight="1" x14ac:dyDescent="0.2">
      <c r="B2" s="48">
        <f>DailyCashFlow</f>
        <v>577.83999999999992</v>
      </c>
      <c r="C2" s="48"/>
      <c r="D2" s="48"/>
      <c r="E2" s="48"/>
      <c r="F2" s="48"/>
      <c r="H2" s="45" t="s">
        <v>59</v>
      </c>
      <c r="I2" s="45"/>
      <c r="J2" s="45"/>
      <c r="K2" s="45"/>
      <c r="L2" s="45"/>
      <c r="M2" s="45"/>
      <c r="N2" s="45"/>
      <c r="O2" s="45"/>
      <c r="P2" s="45"/>
      <c r="Q2" s="45"/>
    </row>
    <row r="4" spans="2:17" ht="25.5" customHeight="1" thickBot="1" x14ac:dyDescent="0.25">
      <c r="B4" s="35" t="s">
        <v>71</v>
      </c>
      <c r="C4" s="36"/>
      <c r="D4" s="36"/>
      <c r="E4" s="36"/>
      <c r="F4" s="36"/>
    </row>
    <row r="5" spans="2:17" ht="16.5" customHeight="1" x14ac:dyDescent="0.2">
      <c r="B5" s="37" t="s">
        <v>45</v>
      </c>
      <c r="C5" s="38" t="s">
        <v>46</v>
      </c>
      <c r="D5" s="39" t="s">
        <v>39</v>
      </c>
      <c r="E5" s="39" t="s">
        <v>6</v>
      </c>
      <c r="F5" s="39" t="s">
        <v>77</v>
      </c>
    </row>
    <row r="6" spans="2:17" ht="16.5" customHeight="1" x14ac:dyDescent="0.2">
      <c r="B6" s="37" t="s">
        <v>0</v>
      </c>
      <c r="C6" s="38"/>
      <c r="D6" s="40">
        <f>SUMIF(tblDaily[Type],tblDailyTotals[[#This Row],[TOTALS]],tblDaily[Daily])</f>
        <v>342.47</v>
      </c>
      <c r="E6" s="40">
        <f>SUMIF(tblDaily[Type],tblDailyTotals[[#This Row],[TOTALS]],tblDaily[Monthly])</f>
        <v>10416.795833333334</v>
      </c>
      <c r="F6" s="40">
        <f>SUMIF(tblDaily[Type],tblDailyTotals[[#This Row],[TOTALS]],tblDaily[Annual])</f>
        <v>125001.55000000002</v>
      </c>
    </row>
    <row r="7" spans="2:17" ht="16.5" customHeight="1" x14ac:dyDescent="0.2">
      <c r="B7" s="37" t="s">
        <v>7</v>
      </c>
      <c r="C7" s="38"/>
      <c r="D7" s="40">
        <f>SUMIF(tblDaily[Type],tblDailyTotals[[#This Row],[TOTALS]],tblDaily[Daily])</f>
        <v>136.05999999999997</v>
      </c>
      <c r="E7" s="40">
        <f>SUMIF(tblDaily[Type],tblDailyTotals[[#This Row],[TOTALS]],tblDaily[Monthly])</f>
        <v>4138.4916666666668</v>
      </c>
      <c r="F7" s="40">
        <f>SUMIF(tblDaily[Type],tblDailyTotals[[#This Row],[TOTALS]],tblDaily[Annual])</f>
        <v>49661.899999999994</v>
      </c>
    </row>
    <row r="8" spans="2:17" ht="16.5" customHeight="1" x14ac:dyDescent="0.2">
      <c r="B8" s="37" t="s">
        <v>44</v>
      </c>
      <c r="C8" s="38"/>
      <c r="D8" s="40">
        <f>SUMIF(tblDaily[Type],tblDailyTotals[[#This Row],[TOTALS]],tblDaily[Daily])</f>
        <v>36.29</v>
      </c>
      <c r="E8" s="40">
        <f>SUMIF(tblDaily[Type],tblDailyTotals[[#This Row],[TOTALS]],tblDaily[Monthly])</f>
        <v>1103.8208333333334</v>
      </c>
      <c r="F8" s="40">
        <f>SUMIF(tblDaily[Type],tblDailyTotals[[#This Row],[TOTALS]],tblDaily[Annual])</f>
        <v>13245.849999999999</v>
      </c>
    </row>
    <row r="9" spans="2:17" ht="16.5" customHeight="1" x14ac:dyDescent="0.2">
      <c r="B9" s="37" t="s">
        <v>36</v>
      </c>
      <c r="C9" s="38"/>
      <c r="D9" s="40">
        <f>SUMIF(tblDaily[Type],tblDailyTotals[[#This Row],[TOTALS]],tblDaily[Daily])</f>
        <v>63.019999999999996</v>
      </c>
      <c r="E9" s="40">
        <f>SUMIF(tblDaily[Type],tblDailyTotals[[#This Row],[TOTALS]],tblDaily[Monthly])</f>
        <v>1916.8583333333333</v>
      </c>
      <c r="F9" s="40">
        <f>SUMIF(tblDaily[Type],tblDailyTotals[[#This Row],[TOTALS]],tblDaily[Annual])</f>
        <v>23002.300000000003</v>
      </c>
    </row>
    <row r="10" spans="2:17" ht="16.5" customHeight="1" x14ac:dyDescent="0.2">
      <c r="B10" s="50"/>
      <c r="C10" s="50"/>
      <c r="D10" s="50"/>
      <c r="E10" s="50"/>
      <c r="F10" s="50"/>
    </row>
    <row r="12" spans="2:17" ht="16.5" customHeight="1" x14ac:dyDescent="0.2">
      <c r="B12" s="33" t="s">
        <v>41</v>
      </c>
      <c r="C12" s="17" t="s">
        <v>42</v>
      </c>
      <c r="D12" s="17" t="s">
        <v>39</v>
      </c>
      <c r="E12" s="17" t="s">
        <v>6</v>
      </c>
      <c r="F12" s="17" t="s">
        <v>5</v>
      </c>
    </row>
    <row r="13" spans="2:17" ht="16.5" customHeight="1" x14ac:dyDescent="0.2">
      <c r="B13" s="34" t="s">
        <v>0</v>
      </c>
      <c r="C13" s="32" t="s">
        <v>1</v>
      </c>
      <c r="D13" s="30">
        <v>246.58</v>
      </c>
      <c r="E13" s="30">
        <f>tblDaily[[#This Row],[Annual]]/12</f>
        <v>7500.1416666666673</v>
      </c>
      <c r="F13" s="30">
        <f>tblDaily[[#This Row],[Daily]]*365</f>
        <v>90001.700000000012</v>
      </c>
    </row>
    <row r="14" spans="2:17" ht="16.5" customHeight="1" x14ac:dyDescent="0.2">
      <c r="B14" s="34" t="s">
        <v>0</v>
      </c>
      <c r="C14" s="32" t="s">
        <v>2</v>
      </c>
      <c r="D14" s="30">
        <v>13.7</v>
      </c>
      <c r="E14" s="30">
        <f>tblDaily[[#This Row],[Annual]]/12</f>
        <v>416.70833333333331</v>
      </c>
      <c r="F14" s="30">
        <f>tblDaily[[#This Row],[Daily]]*365</f>
        <v>5000.5</v>
      </c>
    </row>
    <row r="15" spans="2:17" ht="16.5" customHeight="1" x14ac:dyDescent="0.2">
      <c r="B15" s="34" t="s">
        <v>0</v>
      </c>
      <c r="C15" s="32" t="s">
        <v>4</v>
      </c>
      <c r="D15" s="30">
        <v>82.19</v>
      </c>
      <c r="E15" s="30">
        <f>tblDaily[[#This Row],[Annual]]/12</f>
        <v>2499.9458333333332</v>
      </c>
      <c r="F15" s="30">
        <f>tblDaily[[#This Row],[Daily]]*365</f>
        <v>29999.35</v>
      </c>
    </row>
    <row r="16" spans="2:17" ht="16.5" customHeight="1" x14ac:dyDescent="0.2">
      <c r="B16" s="34" t="s">
        <v>0</v>
      </c>
      <c r="C16" s="32" t="s">
        <v>3</v>
      </c>
      <c r="D16" s="30">
        <v>0</v>
      </c>
      <c r="E16" s="30">
        <f>tblDaily[[#This Row],[Annual]]/12</f>
        <v>0</v>
      </c>
      <c r="F16" s="30">
        <f>tblDaily[[#This Row],[Daily]]*365</f>
        <v>0</v>
      </c>
    </row>
    <row r="17" spans="2:6" ht="16.5" customHeight="1" x14ac:dyDescent="0.2">
      <c r="B17" s="34" t="s">
        <v>0</v>
      </c>
      <c r="C17" s="32" t="s">
        <v>23</v>
      </c>
      <c r="D17" s="30">
        <v>0</v>
      </c>
      <c r="E17" s="30">
        <f>tblDaily[[#This Row],[Annual]]/12</f>
        <v>0</v>
      </c>
      <c r="F17" s="30">
        <f>tblDaily[[#This Row],[Daily]]*365</f>
        <v>0</v>
      </c>
    </row>
    <row r="18" spans="2:6" ht="16.5" customHeight="1" x14ac:dyDescent="0.2">
      <c r="B18" s="34" t="s">
        <v>0</v>
      </c>
      <c r="C18" s="32" t="s">
        <v>35</v>
      </c>
      <c r="D18" s="30">
        <v>0</v>
      </c>
      <c r="E18" s="30">
        <f>tblDaily[[#This Row],[Annual]]/12</f>
        <v>0</v>
      </c>
      <c r="F18" s="30">
        <f>tblDaily[[#This Row],[Daily]]*365</f>
        <v>0</v>
      </c>
    </row>
    <row r="19" spans="2:6" ht="16.5" customHeight="1" x14ac:dyDescent="0.2">
      <c r="B19" s="34" t="s">
        <v>7</v>
      </c>
      <c r="C19" s="32" t="s">
        <v>83</v>
      </c>
      <c r="D19" s="30">
        <v>41.1</v>
      </c>
      <c r="E19" s="30">
        <f>tblDaily[[#This Row],[Annual]]/12</f>
        <v>1250.125</v>
      </c>
      <c r="F19" s="30">
        <f>tblDaily[[#This Row],[Daily]]*365</f>
        <v>15001.5</v>
      </c>
    </row>
    <row r="20" spans="2:6" ht="16.5" customHeight="1" x14ac:dyDescent="0.2">
      <c r="B20" s="34" t="s">
        <v>7</v>
      </c>
      <c r="C20" s="32" t="s">
        <v>82</v>
      </c>
      <c r="D20" s="30">
        <v>6.85</v>
      </c>
      <c r="E20" s="30">
        <f>tblDaily[[#This Row],[Annual]]/12</f>
        <v>208.35416666666666</v>
      </c>
      <c r="F20" s="30">
        <f>tblDaily[[#This Row],[Daily]]*365</f>
        <v>2500.25</v>
      </c>
    </row>
    <row r="21" spans="2:6" ht="16.5" customHeight="1" x14ac:dyDescent="0.2">
      <c r="B21" s="34" t="s">
        <v>7</v>
      </c>
      <c r="C21" s="32" t="s">
        <v>8</v>
      </c>
      <c r="D21" s="30">
        <v>0.55000000000000004</v>
      </c>
      <c r="E21" s="30">
        <f>tblDaily[[#This Row],[Annual]]/12</f>
        <v>16.729166666666668</v>
      </c>
      <c r="F21" s="30">
        <f>tblDaily[[#This Row],[Daily]]*365</f>
        <v>200.75000000000003</v>
      </c>
    </row>
    <row r="22" spans="2:6" ht="16.5" customHeight="1" x14ac:dyDescent="0.2">
      <c r="B22" s="34" t="s">
        <v>7</v>
      </c>
      <c r="C22" s="32" t="s">
        <v>10</v>
      </c>
      <c r="D22" s="30">
        <v>10.96</v>
      </c>
      <c r="E22" s="30">
        <f>tblDaily[[#This Row],[Annual]]/12</f>
        <v>333.36666666666667</v>
      </c>
      <c r="F22" s="30">
        <f>tblDaily[[#This Row],[Daily]]*365</f>
        <v>4000.4</v>
      </c>
    </row>
    <row r="23" spans="2:6" ht="16.5" customHeight="1" x14ac:dyDescent="0.2">
      <c r="B23" s="34" t="s">
        <v>7</v>
      </c>
      <c r="C23" s="32" t="s">
        <v>9</v>
      </c>
      <c r="D23" s="30">
        <v>41.1</v>
      </c>
      <c r="E23" s="30">
        <f>tblDaily[[#This Row],[Annual]]/12</f>
        <v>1250.125</v>
      </c>
      <c r="F23" s="30">
        <f>tblDaily[[#This Row],[Daily]]*365</f>
        <v>15001.5</v>
      </c>
    </row>
    <row r="24" spans="2:6" ht="16.5" customHeight="1" x14ac:dyDescent="0.2">
      <c r="B24" s="34" t="s">
        <v>7</v>
      </c>
      <c r="C24" s="32" t="s">
        <v>11</v>
      </c>
      <c r="D24" s="30">
        <v>0.68</v>
      </c>
      <c r="E24" s="30">
        <f>tblDaily[[#This Row],[Annual]]/12</f>
        <v>20.683333333333334</v>
      </c>
      <c r="F24" s="30">
        <f>tblDaily[[#This Row],[Daily]]*365</f>
        <v>248.20000000000002</v>
      </c>
    </row>
    <row r="25" spans="2:6" ht="16.5" customHeight="1" x14ac:dyDescent="0.2">
      <c r="B25" s="34" t="s">
        <v>7</v>
      </c>
      <c r="C25" s="32" t="s">
        <v>12</v>
      </c>
      <c r="D25" s="30">
        <v>3.29</v>
      </c>
      <c r="E25" s="30">
        <f>tblDaily[[#This Row],[Annual]]/12</f>
        <v>100.07083333333333</v>
      </c>
      <c r="F25" s="30">
        <f>tblDaily[[#This Row],[Daily]]*365</f>
        <v>1200.8499999999999</v>
      </c>
    </row>
    <row r="26" spans="2:6" ht="16.5" customHeight="1" x14ac:dyDescent="0.2">
      <c r="B26" s="34" t="s">
        <v>7</v>
      </c>
      <c r="C26" s="32" t="s">
        <v>13</v>
      </c>
      <c r="D26" s="30">
        <v>1.64</v>
      </c>
      <c r="E26" s="30">
        <f>tblDaily[[#This Row],[Annual]]/12</f>
        <v>49.883333333333326</v>
      </c>
      <c r="F26" s="30">
        <f>tblDaily[[#This Row],[Daily]]*365</f>
        <v>598.59999999999991</v>
      </c>
    </row>
    <row r="27" spans="2:6" ht="16.5" customHeight="1" x14ac:dyDescent="0.2">
      <c r="B27" s="34" t="s">
        <v>7</v>
      </c>
      <c r="C27" s="32" t="s">
        <v>14</v>
      </c>
      <c r="D27" s="30">
        <v>1.64</v>
      </c>
      <c r="E27" s="30">
        <f>tblDaily[[#This Row],[Annual]]/12</f>
        <v>49.883333333333326</v>
      </c>
      <c r="F27" s="30">
        <f>tblDaily[[#This Row],[Daily]]*365</f>
        <v>598.59999999999991</v>
      </c>
    </row>
    <row r="28" spans="2:6" ht="16.5" customHeight="1" x14ac:dyDescent="0.2">
      <c r="B28" s="34" t="s">
        <v>7</v>
      </c>
      <c r="C28" s="32" t="s">
        <v>15</v>
      </c>
      <c r="D28" s="30">
        <v>0.82</v>
      </c>
      <c r="E28" s="30">
        <f>tblDaily[[#This Row],[Annual]]/12</f>
        <v>24.941666666666663</v>
      </c>
      <c r="F28" s="30">
        <f>tblDaily[[#This Row],[Daily]]*365</f>
        <v>299.29999999999995</v>
      </c>
    </row>
    <row r="29" spans="2:6" ht="16.5" customHeight="1" x14ac:dyDescent="0.2">
      <c r="B29" s="34" t="s">
        <v>7</v>
      </c>
      <c r="C29" s="32" t="s">
        <v>16</v>
      </c>
      <c r="D29" s="30">
        <v>0.41</v>
      </c>
      <c r="E29" s="30">
        <f>tblDaily[[#This Row],[Annual]]/12</f>
        <v>12.470833333333331</v>
      </c>
      <c r="F29" s="30">
        <f>tblDaily[[#This Row],[Daily]]*365</f>
        <v>149.64999999999998</v>
      </c>
    </row>
    <row r="30" spans="2:6" ht="16.5" customHeight="1" x14ac:dyDescent="0.2">
      <c r="B30" s="34" t="s">
        <v>7</v>
      </c>
      <c r="C30" s="32" t="s">
        <v>17</v>
      </c>
      <c r="D30" s="30">
        <v>1.64</v>
      </c>
      <c r="E30" s="30">
        <f>tblDaily[[#This Row],[Annual]]/12</f>
        <v>49.883333333333326</v>
      </c>
      <c r="F30" s="30">
        <f>tblDaily[[#This Row],[Daily]]*365</f>
        <v>598.59999999999991</v>
      </c>
    </row>
    <row r="31" spans="2:6" ht="16.5" customHeight="1" x14ac:dyDescent="0.2">
      <c r="B31" s="34" t="s">
        <v>7</v>
      </c>
      <c r="C31" s="32" t="s">
        <v>18</v>
      </c>
      <c r="D31" s="30">
        <v>1.64</v>
      </c>
      <c r="E31" s="30">
        <f>tblDaily[[#This Row],[Annual]]/12</f>
        <v>49.883333333333326</v>
      </c>
      <c r="F31" s="30">
        <f>tblDaily[[#This Row],[Daily]]*365</f>
        <v>598.59999999999991</v>
      </c>
    </row>
    <row r="32" spans="2:6" ht="16.5" customHeight="1" x14ac:dyDescent="0.2">
      <c r="B32" s="34" t="s">
        <v>7</v>
      </c>
      <c r="C32" s="32" t="s">
        <v>19</v>
      </c>
      <c r="D32" s="30">
        <v>4.1100000000000003</v>
      </c>
      <c r="E32" s="30">
        <f>tblDaily[[#This Row],[Annual]]/12</f>
        <v>125.0125</v>
      </c>
      <c r="F32" s="30">
        <f>tblDaily[[#This Row],[Daily]]*365</f>
        <v>1500.15</v>
      </c>
    </row>
    <row r="33" spans="2:6" ht="16.5" customHeight="1" x14ac:dyDescent="0.2">
      <c r="B33" s="34" t="s">
        <v>7</v>
      </c>
      <c r="C33" s="32" t="s">
        <v>20</v>
      </c>
      <c r="D33" s="30">
        <v>13.7</v>
      </c>
      <c r="E33" s="30">
        <f>tblDaily[[#This Row],[Annual]]/12</f>
        <v>416.70833333333331</v>
      </c>
      <c r="F33" s="30">
        <f>tblDaily[[#This Row],[Daily]]*365</f>
        <v>5000.5</v>
      </c>
    </row>
    <row r="34" spans="2:6" ht="16.5" customHeight="1" x14ac:dyDescent="0.2">
      <c r="B34" s="34" t="s">
        <v>7</v>
      </c>
      <c r="C34" s="32" t="s">
        <v>21</v>
      </c>
      <c r="D34" s="30">
        <v>3.29</v>
      </c>
      <c r="E34" s="30">
        <f>tblDaily[[#This Row],[Annual]]/12</f>
        <v>100.07083333333333</v>
      </c>
      <c r="F34" s="30">
        <f>tblDaily[[#This Row],[Daily]]*365</f>
        <v>1200.8499999999999</v>
      </c>
    </row>
    <row r="35" spans="2:6" ht="16.5" customHeight="1" x14ac:dyDescent="0.2">
      <c r="B35" s="34" t="s">
        <v>7</v>
      </c>
      <c r="C35" s="32" t="s">
        <v>22</v>
      </c>
      <c r="D35" s="30">
        <v>1.64</v>
      </c>
      <c r="E35" s="30">
        <f>tblDaily[[#This Row],[Annual]]/12</f>
        <v>49.883333333333326</v>
      </c>
      <c r="F35" s="30">
        <f>tblDaily[[#This Row],[Daily]]*365</f>
        <v>598.59999999999991</v>
      </c>
    </row>
    <row r="36" spans="2:6" ht="16.5" customHeight="1" x14ac:dyDescent="0.2">
      <c r="B36" s="34" t="s">
        <v>7</v>
      </c>
      <c r="C36" s="32" t="s">
        <v>40</v>
      </c>
      <c r="D36" s="30">
        <v>1</v>
      </c>
      <c r="E36" s="30">
        <f>tblDaily[[#This Row],[Annual]]/12</f>
        <v>30.416666666666668</v>
      </c>
      <c r="F36" s="30">
        <f>tblDaily[[#This Row],[Daily]]*365</f>
        <v>365</v>
      </c>
    </row>
    <row r="37" spans="2:6" ht="16.5" customHeight="1" x14ac:dyDescent="0.2">
      <c r="B37" s="34" t="s">
        <v>7</v>
      </c>
      <c r="C37" s="32" t="s">
        <v>3</v>
      </c>
      <c r="D37" s="30">
        <v>0</v>
      </c>
      <c r="E37" s="30">
        <f>tblDaily[[#This Row],[Annual]]/12</f>
        <v>0</v>
      </c>
      <c r="F37" s="30">
        <f>tblDaily[[#This Row],[Daily]]*365</f>
        <v>0</v>
      </c>
    </row>
    <row r="38" spans="2:6" ht="16.5" customHeight="1" x14ac:dyDescent="0.2">
      <c r="B38" s="34" t="s">
        <v>7</v>
      </c>
      <c r="C38" s="32" t="s">
        <v>23</v>
      </c>
      <c r="D38" s="30">
        <v>0</v>
      </c>
      <c r="E38" s="30">
        <f>tblDaily[[#This Row],[Annual]]/12</f>
        <v>0</v>
      </c>
      <c r="F38" s="30">
        <f>tblDaily[[#This Row],[Daily]]*365</f>
        <v>0</v>
      </c>
    </row>
    <row r="39" spans="2:6" ht="16.5" customHeight="1" x14ac:dyDescent="0.2">
      <c r="B39" s="34" t="s">
        <v>7</v>
      </c>
      <c r="C39" s="32" t="s">
        <v>35</v>
      </c>
      <c r="D39" s="30">
        <v>0</v>
      </c>
      <c r="E39" s="30">
        <f>tblDaily[[#This Row],[Annual]]/12</f>
        <v>0</v>
      </c>
      <c r="F39" s="30">
        <f>tblDaily[[#This Row],[Daily]]*365</f>
        <v>0</v>
      </c>
    </row>
    <row r="40" spans="2:6" ht="16.5" customHeight="1" x14ac:dyDescent="0.2">
      <c r="B40" s="34" t="s">
        <v>44</v>
      </c>
      <c r="C40" s="32" t="s">
        <v>26</v>
      </c>
      <c r="D40" s="30">
        <v>3.29</v>
      </c>
      <c r="E40" s="30">
        <f>tblDaily[[#This Row],[Annual]]/12</f>
        <v>100.07083333333333</v>
      </c>
      <c r="F40" s="30">
        <f>tblDaily[[#This Row],[Daily]]*365</f>
        <v>1200.8499999999999</v>
      </c>
    </row>
    <row r="41" spans="2:6" ht="16.5" customHeight="1" x14ac:dyDescent="0.2">
      <c r="B41" s="34" t="s">
        <v>44</v>
      </c>
      <c r="C41" s="32" t="s">
        <v>27</v>
      </c>
      <c r="D41" s="30">
        <v>1.64</v>
      </c>
      <c r="E41" s="30">
        <f>tblDaily[[#This Row],[Annual]]/12</f>
        <v>49.883333333333326</v>
      </c>
      <c r="F41" s="30">
        <f>tblDaily[[#This Row],[Daily]]*365</f>
        <v>598.59999999999991</v>
      </c>
    </row>
    <row r="42" spans="2:6" ht="16.5" customHeight="1" x14ac:dyDescent="0.2">
      <c r="B42" s="34" t="s">
        <v>44</v>
      </c>
      <c r="C42" s="32" t="s">
        <v>28</v>
      </c>
      <c r="D42" s="30">
        <v>6.16</v>
      </c>
      <c r="E42" s="30">
        <f>tblDaily[[#This Row],[Annual]]/12</f>
        <v>187.36666666666667</v>
      </c>
      <c r="F42" s="30">
        <f>tblDaily[[#This Row],[Daily]]*365</f>
        <v>2248.4</v>
      </c>
    </row>
    <row r="43" spans="2:6" ht="16.5" customHeight="1" x14ac:dyDescent="0.2">
      <c r="B43" s="34" t="s">
        <v>44</v>
      </c>
      <c r="C43" s="32" t="s">
        <v>29</v>
      </c>
      <c r="D43" s="30">
        <v>3.29</v>
      </c>
      <c r="E43" s="30">
        <f>tblDaily[[#This Row],[Annual]]/12</f>
        <v>100.07083333333333</v>
      </c>
      <c r="F43" s="30">
        <f>tblDaily[[#This Row],[Daily]]*365</f>
        <v>1200.8499999999999</v>
      </c>
    </row>
    <row r="44" spans="2:6" ht="16.5" customHeight="1" x14ac:dyDescent="0.2">
      <c r="B44" s="34" t="s">
        <v>44</v>
      </c>
      <c r="C44" s="32" t="s">
        <v>30</v>
      </c>
      <c r="D44" s="30">
        <v>0.82</v>
      </c>
      <c r="E44" s="30">
        <f>tblDaily[[#This Row],[Annual]]/12</f>
        <v>24.941666666666663</v>
      </c>
      <c r="F44" s="30">
        <f>tblDaily[[#This Row],[Daily]]*365</f>
        <v>299.29999999999995</v>
      </c>
    </row>
    <row r="45" spans="2:6" ht="16.5" customHeight="1" x14ac:dyDescent="0.2">
      <c r="B45" s="34" t="s">
        <v>44</v>
      </c>
      <c r="C45" s="32" t="s">
        <v>31</v>
      </c>
      <c r="D45" s="30">
        <v>5.48</v>
      </c>
      <c r="E45" s="30">
        <f>tblDaily[[#This Row],[Annual]]/12</f>
        <v>166.68333333333334</v>
      </c>
      <c r="F45" s="30">
        <f>tblDaily[[#This Row],[Daily]]*365</f>
        <v>2000.2</v>
      </c>
    </row>
    <row r="46" spans="2:6" ht="16.5" customHeight="1" x14ac:dyDescent="0.2">
      <c r="B46" s="34" t="s">
        <v>44</v>
      </c>
      <c r="C46" s="32" t="s">
        <v>32</v>
      </c>
      <c r="D46" s="30">
        <v>1.64</v>
      </c>
      <c r="E46" s="30">
        <f>tblDaily[[#This Row],[Annual]]/12</f>
        <v>49.883333333333326</v>
      </c>
      <c r="F46" s="30">
        <f>tblDaily[[#This Row],[Daily]]*365</f>
        <v>598.59999999999991</v>
      </c>
    </row>
    <row r="47" spans="2:6" ht="16.5" customHeight="1" x14ac:dyDescent="0.2">
      <c r="B47" s="34" t="s">
        <v>44</v>
      </c>
      <c r="C47" s="32" t="s">
        <v>33</v>
      </c>
      <c r="D47" s="30">
        <v>0.82</v>
      </c>
      <c r="E47" s="30">
        <f>tblDaily[[#This Row],[Annual]]/12</f>
        <v>24.941666666666663</v>
      </c>
      <c r="F47" s="30">
        <f>tblDaily[[#This Row],[Daily]]*365</f>
        <v>299.29999999999995</v>
      </c>
    </row>
    <row r="48" spans="2:6" ht="16.5" customHeight="1" x14ac:dyDescent="0.2">
      <c r="B48" s="34" t="s">
        <v>44</v>
      </c>
      <c r="C48" s="32" t="s">
        <v>34</v>
      </c>
      <c r="D48" s="30">
        <v>13.15</v>
      </c>
      <c r="E48" s="30">
        <f>tblDaily[[#This Row],[Annual]]/12</f>
        <v>399.97916666666669</v>
      </c>
      <c r="F48" s="30">
        <f>tblDaily[[#This Row],[Daily]]*365</f>
        <v>4799.75</v>
      </c>
    </row>
    <row r="49" spans="2:6" ht="16.5" customHeight="1" x14ac:dyDescent="0.2">
      <c r="B49" s="34" t="s">
        <v>44</v>
      </c>
      <c r="C49" s="32" t="s">
        <v>4</v>
      </c>
      <c r="D49" s="30">
        <v>0</v>
      </c>
      <c r="E49" s="30">
        <f>tblDaily[[#This Row],[Annual]]/12</f>
        <v>0</v>
      </c>
      <c r="F49" s="30">
        <f>tblDaily[[#This Row],[Daily]]*365</f>
        <v>0</v>
      </c>
    </row>
    <row r="50" spans="2:6" ht="16.5" customHeight="1" x14ac:dyDescent="0.2">
      <c r="B50" s="34" t="s">
        <v>44</v>
      </c>
      <c r="C50" s="32" t="s">
        <v>3</v>
      </c>
      <c r="D50" s="30">
        <v>0</v>
      </c>
      <c r="E50" s="30">
        <f>tblDaily[[#This Row],[Annual]]/12</f>
        <v>0</v>
      </c>
      <c r="F50" s="30">
        <f>tblDaily[[#This Row],[Daily]]*365</f>
        <v>0</v>
      </c>
    </row>
    <row r="51" spans="2:6" ht="16.5" customHeight="1" x14ac:dyDescent="0.2">
      <c r="B51" s="34" t="s">
        <v>36</v>
      </c>
      <c r="C51" s="32" t="s">
        <v>37</v>
      </c>
      <c r="D51" s="30">
        <v>13.7</v>
      </c>
      <c r="E51" s="30">
        <f>tblDaily[[#This Row],[Annual]]/12</f>
        <v>416.70833333333331</v>
      </c>
      <c r="F51" s="30">
        <f>tblDaily[[#This Row],[Daily]]*365</f>
        <v>5000.5</v>
      </c>
    </row>
    <row r="52" spans="2:6" ht="16.5" customHeight="1" x14ac:dyDescent="0.2">
      <c r="B52" s="34" t="s">
        <v>36</v>
      </c>
      <c r="C52" s="32" t="s">
        <v>81</v>
      </c>
      <c r="D52" s="30">
        <v>32.880000000000003</v>
      </c>
      <c r="E52" s="30">
        <f>tblDaily[[#This Row],[Annual]]/12</f>
        <v>1000.1</v>
      </c>
      <c r="F52" s="30">
        <f>tblDaily[[#This Row],[Daily]]*365</f>
        <v>12001.2</v>
      </c>
    </row>
    <row r="53" spans="2:6" ht="16.5" customHeight="1" x14ac:dyDescent="0.2">
      <c r="B53" s="34" t="s">
        <v>36</v>
      </c>
      <c r="C53" s="32" t="s">
        <v>38</v>
      </c>
      <c r="D53" s="30">
        <v>16.440000000000001</v>
      </c>
      <c r="E53" s="30">
        <f>tblDaily[[#This Row],[Annual]]/12</f>
        <v>500.05</v>
      </c>
      <c r="F53" s="30">
        <f>tblDaily[[#This Row],[Daily]]*365</f>
        <v>6000.6</v>
      </c>
    </row>
    <row r="54" spans="2:6" ht="16.5" customHeight="1" x14ac:dyDescent="0.2">
      <c r="B54" s="34" t="s">
        <v>36</v>
      </c>
      <c r="C54" s="32" t="s">
        <v>4</v>
      </c>
      <c r="D54" s="30">
        <v>0</v>
      </c>
      <c r="E54" s="30">
        <f>tblDaily[[#This Row],[Annual]]/12</f>
        <v>0</v>
      </c>
      <c r="F54" s="30">
        <f>tblDaily[[#This Row],[Daily]]*365</f>
        <v>0</v>
      </c>
    </row>
    <row r="55" spans="2:6" ht="16.5" customHeight="1" x14ac:dyDescent="0.2">
      <c r="B55" s="34" t="s">
        <v>36</v>
      </c>
      <c r="C55" s="32" t="s">
        <v>3</v>
      </c>
      <c r="D55" s="30">
        <v>0</v>
      </c>
      <c r="E55" s="30">
        <f>tblDaily[[#This Row],[Annual]]/12</f>
        <v>0</v>
      </c>
      <c r="F55" s="30">
        <f>tblDaily[[#This Row],[Daily]]*365</f>
        <v>0</v>
      </c>
    </row>
    <row r="56" spans="2:6" ht="16.5" customHeight="1" x14ac:dyDescent="0.2">
      <c r="B56" s="41" t="s">
        <v>24</v>
      </c>
      <c r="C56" s="31"/>
      <c r="D56" s="30">
        <f>SUMIF(tblDaily[Type],"Income",tblDaily[Daily])-SUMIF(tblDaily[Type],"&lt;&gt;Income",tblDaily[Daily])</f>
        <v>107.10000000000014</v>
      </c>
      <c r="E56" s="30">
        <f>SUMIF(tblDaily[Type],"Income",tblDaily[Monthly])-SUMIF(tblDaily[Type],"&lt;&gt;Income",tblDaily[Monthly])</f>
        <v>3257.625</v>
      </c>
      <c r="F56" s="30">
        <f>SUMIF(tblDaily[Type],"Income",tblDaily[Annual])-SUMIF(tblDaily[Type],"&lt;&gt;Income",tblDaily[Annual])</f>
        <v>39091.500000000015</v>
      </c>
    </row>
  </sheetData>
  <mergeCells count="3">
    <mergeCell ref="B2:F2"/>
    <mergeCell ref="H2:Q2"/>
    <mergeCell ref="B10:F10"/>
  </mergeCells>
  <conditionalFormatting sqref="D13:F56">
    <cfRule type="expression" dxfId="31" priority="1">
      <formula>(MOD(ROW(),2)=0)*($B13&lt;&gt;"Income")</formula>
    </cfRule>
    <cfRule type="expression" dxfId="30" priority="8">
      <formula>(MOD(ROW(),2)=0)*($B13="Income")</formula>
    </cfRule>
  </conditionalFormatting>
  <conditionalFormatting sqref="F13:F56">
    <cfRule type="expression" dxfId="29" priority="2">
      <formula>(MOD(ROW(),2)&lt;&gt;0)*($B13&lt;&gt;"Income")</formula>
    </cfRule>
    <cfRule type="expression" dxfId="28" priority="5">
      <formula>(MOD(ROW(),2)&lt;&gt;0)*($B13="Income")</formula>
    </cfRule>
  </conditionalFormatting>
  <conditionalFormatting sqref="E13:E56">
    <cfRule type="expression" dxfId="27" priority="3">
      <formula>(MOD(ROW(),2)&lt;&gt;0)*($B13&lt;&gt;"Income")</formula>
    </cfRule>
    <cfRule type="expression" dxfId="26" priority="6">
      <formula>(MOD(ROW(),2)&lt;&gt;0)*($B13="Income")</formula>
    </cfRule>
  </conditionalFormatting>
  <conditionalFormatting sqref="D13:D56">
    <cfRule type="expression" dxfId="25" priority="4">
      <formula>(MOD(ROW(),2)&lt;&gt;0)*($B13&lt;&gt;"Income")</formula>
    </cfRule>
    <cfRule type="expression" dxfId="24" priority="7">
      <formula>(MOD(ROW(),2)&lt;&gt;0)*($B13="Income")</formula>
    </cfRule>
  </conditionalFormatting>
  <conditionalFormatting sqref="B13:C56">
    <cfRule type="expression" dxfId="23" priority="9">
      <formula>(MOD(ROW(),2)&lt;&gt;0)*($B13="Income")</formula>
    </cfRule>
    <cfRule type="expression" dxfId="22" priority="10">
      <formula>(MOD(ROW(),2)=0)*($B13="Income")</formula>
    </cfRule>
  </conditionalFormatting>
  <dataValidations count="1">
    <dataValidation type="list" allowBlank="1" showInputMessage="1" showErrorMessage="1" sqref="B13:B55" xr:uid="{00000000-0002-0000-0300-000000000000}">
      <formula1>"Income,Expenses,Discretionary,Savings"</formula1>
    </dataValidation>
  </dataValidations>
  <pageMargins left="0.25" right="0.25" top="0.75" bottom="0.75" header="0.3" footer="0.3"/>
  <pageSetup fitToHeight="0" orientation="portrait" r:id="rId1"/>
  <rowBreaks count="1" manualBreakCount="1">
    <brk id="45" max="16383" man="1"/>
  </rowBreak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17A89AD-7C17-4D39-9F87-A4BF75A997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Guide</vt:lpstr>
      <vt:lpstr>Annual Cash Flow</vt:lpstr>
      <vt:lpstr>Monthly Cash Flow</vt:lpstr>
      <vt:lpstr>Daily Cash Flow</vt:lpstr>
      <vt:lpstr>MonthlyCashFlowToDate</vt:lpstr>
      <vt:lpstr>'Monthly Cash Flow'!Print_Area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2018-01-19T20:57:36Z</dcterms:created>
  <dcterms:modified xsi:type="dcterms:W3CDTF">2018-01-22T14:05:21Z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TC031076549991</vt:lpwstr>
  </property>
</Properties>
</file>